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Google Drive/aktuelle Klassen/5HLW HLT WS 9 SS10/5HTA 2020_21/"/>
    </mc:Choice>
  </mc:AlternateContent>
  <xr:revisionPtr revIDLastSave="0" documentId="8_{29B24DF0-B9CB-E549-B93A-64C7716D40DE}" xr6:coauthVersionLast="46" xr6:coauthVersionMax="46" xr10:uidLastSave="{00000000-0000-0000-0000-000000000000}"/>
  <bookViews>
    <workbookView xWindow="3440" yWindow="460" windowWidth="25360" windowHeight="15820" tabRatio="500" xr2:uid="{00000000-000D-0000-FFFF-FFFF00000000}"/>
  </bookViews>
  <sheets>
    <sheet name="Bilanz" sheetId="1" r:id="rId1"/>
    <sheet name="GuV" sheetId="2" r:id="rId2"/>
    <sheet name="Analyse" sheetId="3" r:id="rId3"/>
    <sheet name="Tabelle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I32" i="1"/>
  <c r="I31" i="1"/>
  <c r="I26" i="1"/>
  <c r="I16" i="1"/>
  <c r="J17" i="1"/>
  <c r="C34" i="3"/>
  <c r="D30" i="1"/>
  <c r="C30" i="3"/>
  <c r="I17" i="1"/>
  <c r="K11" i="1"/>
  <c r="D38" i="3" l="1"/>
  <c r="F35" i="2"/>
  <c r="K23" i="1"/>
  <c r="K22" i="1"/>
  <c r="K21" i="1"/>
  <c r="K20" i="1"/>
  <c r="K17" i="1"/>
  <c r="K14" i="1"/>
  <c r="K10" i="1"/>
  <c r="K9" i="1"/>
  <c r="K8" i="1"/>
  <c r="K7" i="1"/>
  <c r="F17" i="1"/>
  <c r="F16" i="1"/>
  <c r="F15" i="1"/>
  <c r="F9" i="1"/>
  <c r="F8" i="1"/>
  <c r="F7" i="1"/>
  <c r="F39" i="2"/>
  <c r="F34" i="2"/>
  <c r="F30" i="2"/>
  <c r="F23" i="2"/>
  <c r="F22" i="2"/>
  <c r="F18" i="2"/>
  <c r="F17" i="2"/>
  <c r="F16" i="2"/>
  <c r="F12" i="2"/>
  <c r="F10" i="2"/>
  <c r="F9" i="2"/>
  <c r="F7" i="2"/>
  <c r="G8" i="2"/>
  <c r="G9" i="2"/>
  <c r="G10" i="2"/>
  <c r="G12" i="2"/>
  <c r="G16" i="2"/>
  <c r="G17" i="2"/>
  <c r="G18" i="2"/>
  <c r="G22" i="2"/>
  <c r="G23" i="2"/>
  <c r="G24" i="2"/>
  <c r="G30" i="2"/>
  <c r="G34" i="2"/>
  <c r="G39" i="2"/>
  <c r="G7" i="2"/>
  <c r="C22" i="3"/>
  <c r="D18" i="3"/>
  <c r="C11" i="3"/>
  <c r="D14" i="2"/>
  <c r="D20" i="2" s="1"/>
  <c r="D26" i="2"/>
  <c r="C14" i="2"/>
  <c r="C26" i="2"/>
  <c r="E19" i="1"/>
  <c r="J24" i="1"/>
  <c r="J12" i="1"/>
  <c r="I24" i="1"/>
  <c r="D28" i="3" s="1"/>
  <c r="C31" i="3" s="1"/>
  <c r="I12" i="1"/>
  <c r="C38" i="3" s="1"/>
  <c r="E12" i="1"/>
  <c r="D19" i="1"/>
  <c r="D12" i="1"/>
  <c r="C39" i="3" l="1"/>
  <c r="F30" i="3"/>
  <c r="C35" i="3"/>
  <c r="F34" i="3" s="1"/>
  <c r="D28" i="2"/>
  <c r="D32" i="2" s="1"/>
  <c r="D37" i="2" s="1"/>
  <c r="D41" i="2" s="1"/>
  <c r="G26" i="2"/>
  <c r="G35" i="2"/>
  <c r="F24" i="2"/>
  <c r="F26" i="2"/>
  <c r="G14" i="2"/>
  <c r="F14" i="2"/>
  <c r="C20" i="2"/>
  <c r="G20" i="2" s="1"/>
  <c r="J28" i="1"/>
  <c r="K24" i="1"/>
  <c r="C18" i="3"/>
  <c r="I28" i="1"/>
  <c r="K12" i="1"/>
  <c r="F26" i="1"/>
  <c r="E28" i="1"/>
  <c r="F19" i="1"/>
  <c r="D28" i="1"/>
  <c r="C5" i="3" s="1"/>
  <c r="F38" i="3"/>
  <c r="C15" i="3"/>
  <c r="F12" i="1"/>
  <c r="C28" i="3"/>
  <c r="F28" i="3" s="1"/>
  <c r="K28" i="1" l="1"/>
  <c r="F20" i="2"/>
  <c r="C28" i="2"/>
  <c r="C24" i="3" s="1"/>
  <c r="C16" i="3"/>
  <c r="C25" i="3" s="1"/>
  <c r="F28" i="1"/>
  <c r="F15" i="3" l="1"/>
  <c r="F28" i="2"/>
  <c r="C32" i="2"/>
  <c r="C9" i="3"/>
  <c r="C12" i="3" s="1"/>
  <c r="G28" i="2"/>
  <c r="F24" i="3"/>
  <c r="G32" i="2" l="1"/>
  <c r="C37" i="2"/>
  <c r="F32" i="2"/>
  <c r="C21" i="3"/>
  <c r="F21" i="3" s="1"/>
  <c r="C19" i="3"/>
  <c r="F18" i="3" s="1"/>
  <c r="F37" i="2" l="1"/>
  <c r="G37" i="2"/>
  <c r="C41" i="2"/>
  <c r="G41" i="2" l="1"/>
  <c r="F41" i="2"/>
</calcChain>
</file>

<file path=xl/sharedStrings.xml><?xml version="1.0" encoding="utf-8"?>
<sst xmlns="http://schemas.openxmlformats.org/spreadsheetml/2006/main" count="121" uniqueCount="107">
  <si>
    <t>AKTIVA</t>
  </si>
  <si>
    <t>(in Tsd.)</t>
  </si>
  <si>
    <t>Vorjahr</t>
  </si>
  <si>
    <t>PASSIVA</t>
  </si>
  <si>
    <t>Anlagevermögen</t>
  </si>
  <si>
    <t xml:space="preserve">A. </t>
  </si>
  <si>
    <t>Eigenkapital</t>
  </si>
  <si>
    <t>I. Immaterielle Vermögensgegenstände</t>
  </si>
  <si>
    <t>II. Sachanlagen</t>
  </si>
  <si>
    <t>II. Kapitalrücklagen</t>
  </si>
  <si>
    <t>III. Finanzanlagen</t>
  </si>
  <si>
    <t>III. Gewinnrücklagen</t>
  </si>
  <si>
    <t>Summe Anlagevermögen</t>
  </si>
  <si>
    <t>Summe Eigenkapital</t>
  </si>
  <si>
    <t>Umlaufvermögen</t>
  </si>
  <si>
    <t>B.</t>
  </si>
  <si>
    <t>Unversteuerte Rücklagen</t>
  </si>
  <si>
    <t>I. Vorräte</t>
  </si>
  <si>
    <t>II. Forderungen und sonst. Vermögensgegenstände</t>
  </si>
  <si>
    <t>III. Kassenbestand, Guthaben bei Kreditinstituten</t>
  </si>
  <si>
    <t>D.</t>
  </si>
  <si>
    <t>Rückstellungen</t>
  </si>
  <si>
    <t>Summe Umlaufvermögen</t>
  </si>
  <si>
    <t>E.</t>
  </si>
  <si>
    <t>Verbindlichkeiten</t>
  </si>
  <si>
    <t>I. Verbindlichkeiten gegenüber Kreditinstituten</t>
  </si>
  <si>
    <t>II. Verbindlichkeiten aus Lieferungen und Leistungen</t>
  </si>
  <si>
    <t>III. Verbindlichkeiten gegenüber verbundenen Unternehmen</t>
  </si>
  <si>
    <t>IV. sonstige Verbindlichkeiten</t>
  </si>
  <si>
    <t>Summe Verbindlichkeiten</t>
  </si>
  <si>
    <t>Rechnungsabgrenzungsposten</t>
  </si>
  <si>
    <t>F.</t>
  </si>
  <si>
    <t>Summe AKTIVA</t>
  </si>
  <si>
    <t>Summe PASSIVA</t>
  </si>
  <si>
    <t xml:space="preserve">B. </t>
  </si>
  <si>
    <t xml:space="preserve">C. </t>
  </si>
  <si>
    <t>Gewinn- und Verlustrechnung</t>
  </si>
  <si>
    <t>1. Umsatzerlöse</t>
  </si>
  <si>
    <t>2. Veränderungen des Bestands an fertigen und unfertigen Erzeugnissen</t>
  </si>
  <si>
    <t>Rohertrag</t>
  </si>
  <si>
    <t>3. Andere aktivierte Eigenleistungen</t>
  </si>
  <si>
    <t>4. Sonstige betriebliche Erträge</t>
  </si>
  <si>
    <t>5. Aufwand für Material und bezogene Leistungen</t>
  </si>
  <si>
    <t>6. Personalaufwand</t>
  </si>
  <si>
    <t>7. Abschreibungen auf Sachanlagen</t>
  </si>
  <si>
    <t>8. Sonstige betriebliche Aufwendungen</t>
  </si>
  <si>
    <t>9. Zwischensumme aus Z1 bis 8 (Betriebsergebnis)</t>
  </si>
  <si>
    <t>10. Erträge aus Wertpapieren des Finanzanlagevermögens</t>
  </si>
  <si>
    <t>11. Sonstige Zinsen und ähnliche Erträge</t>
  </si>
  <si>
    <t>12. Zinsen und ähnliche Aufwendungen</t>
  </si>
  <si>
    <t>13. Zwischensumme aus Z10 bis 12 (Finanzergebnis)</t>
  </si>
  <si>
    <t>15. Steuern vom Einkommen und Ertrag</t>
  </si>
  <si>
    <t>16. Jahresüberschuss</t>
  </si>
  <si>
    <t>17. Auflösung unversteuerter Rücklagen</t>
  </si>
  <si>
    <t>18. Zuweisung zu Gewinnrücklagen</t>
  </si>
  <si>
    <t>19.  Jahresgewinn</t>
  </si>
  <si>
    <t>21. Bilanzgewinn</t>
  </si>
  <si>
    <t>Bilanzanalyse</t>
  </si>
  <si>
    <t>CF</t>
  </si>
  <si>
    <t>Ts. €</t>
  </si>
  <si>
    <t>EGT</t>
  </si>
  <si>
    <t>AfA</t>
  </si>
  <si>
    <t xml:space="preserve">= Cash Flow </t>
  </si>
  <si>
    <t>EK Quote</t>
  </si>
  <si>
    <t>EK*100</t>
  </si>
  <si>
    <t>*100</t>
  </si>
  <si>
    <t>Note</t>
  </si>
  <si>
    <t>GK</t>
  </si>
  <si>
    <t>Entschuld.</t>
  </si>
  <si>
    <t>FK-liqu. Mittel</t>
  </si>
  <si>
    <t>J. Note</t>
  </si>
  <si>
    <t>CF Umsatzrate</t>
  </si>
  <si>
    <t>CF*100</t>
  </si>
  <si>
    <t>Umsatz</t>
  </si>
  <si>
    <t>GK Rent</t>
  </si>
  <si>
    <t>(EGT+Zinsen)*100</t>
  </si>
  <si>
    <t>Working Capital</t>
  </si>
  <si>
    <t>UV-kfr. FK</t>
  </si>
  <si>
    <t>Anlagendeckung 2°</t>
  </si>
  <si>
    <t>(EK+lf FK)/AV</t>
  </si>
  <si>
    <t>Liquidität 2. Grades</t>
  </si>
  <si>
    <t>(Zahl.m.+kfr. Vermög)*100</t>
  </si>
  <si>
    <t>kfr. FK</t>
  </si>
  <si>
    <t>Kreditvergabe</t>
  </si>
  <si>
    <t>Veränderg.</t>
  </si>
  <si>
    <t>in %</t>
  </si>
  <si>
    <t>14. Ergebnis der gewöhnlichen Geschäftstätigkeit ( EGT EBT)</t>
  </si>
  <si>
    <t xml:space="preserve">  </t>
  </si>
  <si>
    <t>Rosenberger GmbH</t>
  </si>
  <si>
    <t>I. Stammkapital</t>
  </si>
  <si>
    <t>Rückstellungen für Abfertigungen u. Pensionen</t>
  </si>
  <si>
    <t>sonstige Rückstellungen</t>
  </si>
  <si>
    <t>20. Verlustvortrag aus dem Vorjahr</t>
  </si>
  <si>
    <r>
      <t xml:space="preserve">Gewinn- und Verlustrechnung </t>
    </r>
    <r>
      <rPr>
        <b/>
        <sz val="12"/>
        <color theme="1"/>
        <rFont val="Calibri"/>
        <family val="2"/>
      </rPr>
      <t>Rosenberger GmbH</t>
    </r>
  </si>
  <si>
    <t>nein</t>
  </si>
  <si>
    <t>Anlagenintensität</t>
  </si>
  <si>
    <t>AV*100</t>
  </si>
  <si>
    <t>GV</t>
  </si>
  <si>
    <t>lf FK</t>
  </si>
  <si>
    <t>kfr FK</t>
  </si>
  <si>
    <t>kfr. Ford</t>
  </si>
  <si>
    <t xml:space="preserve">   </t>
  </si>
  <si>
    <t>Liquidität 1. Grades</t>
  </si>
  <si>
    <t>(Zahl.m.*100</t>
  </si>
  <si>
    <t>V Gewinnvortrag</t>
  </si>
  <si>
    <t xml:space="preserve">IV. Bilanzgewinn </t>
  </si>
  <si>
    <t>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</si>
</sst>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19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mbria"/>
      <family val="1"/>
    </font>
    <font>
      <b/>
      <sz val="9"/>
      <color theme="1"/>
      <name val="Myriad Pro"/>
    </font>
    <font>
      <sz val="9"/>
      <color theme="1"/>
      <name val="Myriad Pro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Myriad Pro"/>
    </font>
    <font>
      <sz val="10"/>
      <color theme="1"/>
      <name val="Myriad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8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3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165" fontId="5" fillId="0" borderId="5" xfId="1" applyNumberFormat="1" applyFont="1" applyBorder="1" applyAlignment="1">
      <alignment horizontal="right" vertical="center"/>
    </xf>
    <xf numFmtId="165" fontId="5" fillId="0" borderId="7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horizontal="right" vertical="center"/>
    </xf>
    <xf numFmtId="165" fontId="5" fillId="0" borderId="8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5" fillId="0" borderId="9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horizontal="right" vertical="center"/>
    </xf>
    <xf numFmtId="165" fontId="4" fillId="0" borderId="9" xfId="1" applyNumberFormat="1" applyFont="1" applyBorder="1" applyAlignment="1">
      <alignment vertical="center"/>
    </xf>
    <xf numFmtId="165" fontId="5" fillId="0" borderId="7" xfId="1" applyNumberFormat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165" fontId="5" fillId="0" borderId="8" xfId="1" applyNumberFormat="1" applyFont="1" applyBorder="1" applyAlignment="1">
      <alignment horizontal="right" vertical="center"/>
    </xf>
    <xf numFmtId="165" fontId="9" fillId="0" borderId="5" xfId="1" applyNumberFormat="1" applyFont="1" applyBorder="1" applyAlignment="1">
      <alignment horizontal="right" vertical="center"/>
    </xf>
    <xf numFmtId="165" fontId="9" fillId="0" borderId="5" xfId="1" applyNumberFormat="1" applyFont="1" applyBorder="1" applyAlignment="1">
      <alignment horizontal="right" vertical="center" wrapText="1"/>
    </xf>
    <xf numFmtId="165" fontId="9" fillId="0" borderId="5" xfId="1" applyNumberFormat="1" applyFont="1" applyBorder="1" applyAlignment="1">
      <alignment vertical="center"/>
    </xf>
    <xf numFmtId="165" fontId="8" fillId="2" borderId="5" xfId="1" applyNumberFormat="1" applyFont="1" applyFill="1" applyBorder="1" applyAlignment="1">
      <alignment horizontal="right" vertical="center"/>
    </xf>
    <xf numFmtId="165" fontId="8" fillId="0" borderId="5" xfId="1" applyNumberFormat="1" applyFont="1" applyBorder="1" applyAlignment="1">
      <alignment vertical="center"/>
    </xf>
    <xf numFmtId="165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12" fillId="0" borderId="0" xfId="0" applyFont="1"/>
    <xf numFmtId="0" fontId="2" fillId="0" borderId="10" xfId="0" applyFont="1" applyBorder="1"/>
    <xf numFmtId="165" fontId="2" fillId="0" borderId="10" xfId="1" applyNumberFormat="1" applyFont="1" applyBorder="1"/>
    <xf numFmtId="0" fontId="2" fillId="0" borderId="0" xfId="0" quotePrefix="1" applyFont="1"/>
    <xf numFmtId="0" fontId="13" fillId="0" borderId="0" xfId="0" applyFont="1"/>
    <xf numFmtId="0" fontId="14" fillId="0" borderId="0" xfId="0" applyFont="1"/>
    <xf numFmtId="0" fontId="13" fillId="0" borderId="10" xfId="0" applyFont="1" applyBorder="1"/>
    <xf numFmtId="166" fontId="13" fillId="0" borderId="0" xfId="2" applyNumberFormat="1" applyFont="1"/>
    <xf numFmtId="165" fontId="13" fillId="0" borderId="10" xfId="1" applyNumberFormat="1" applyFont="1" applyBorder="1"/>
    <xf numFmtId="165" fontId="13" fillId="0" borderId="0" xfId="0" applyNumberFormat="1" applyFont="1"/>
    <xf numFmtId="165" fontId="13" fillId="0" borderId="10" xfId="0" applyNumberFormat="1" applyFont="1" applyBorder="1"/>
    <xf numFmtId="9" fontId="13" fillId="0" borderId="0" xfId="2" applyFont="1"/>
    <xf numFmtId="165" fontId="13" fillId="0" borderId="0" xfId="1" applyNumberFormat="1" applyFont="1"/>
    <xf numFmtId="165" fontId="0" fillId="0" borderId="0" xfId="0" applyNumberFormat="1"/>
    <xf numFmtId="9" fontId="0" fillId="0" borderId="0" xfId="2" applyFont="1"/>
    <xf numFmtId="9" fontId="15" fillId="0" borderId="0" xfId="2" applyFont="1"/>
    <xf numFmtId="0" fontId="15" fillId="0" borderId="0" xfId="0" applyFont="1"/>
    <xf numFmtId="164" fontId="13" fillId="0" borderId="0" xfId="1" applyNumberFormat="1" applyFont="1"/>
    <xf numFmtId="164" fontId="13" fillId="0" borderId="10" xfId="0" quotePrefix="1" applyNumberFormat="1" applyFont="1" applyBorder="1"/>
    <xf numFmtId="14" fontId="4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65" fontId="12" fillId="0" borderId="0" xfId="1" applyNumberFormat="1" applyFont="1"/>
    <xf numFmtId="165" fontId="16" fillId="0" borderId="0" xfId="1" applyNumberFormat="1" applyFont="1"/>
    <xf numFmtId="0" fontId="16" fillId="0" borderId="0" xfId="0" quotePrefix="1" applyFont="1"/>
    <xf numFmtId="165" fontId="17" fillId="0" borderId="10" xfId="0" applyNumberFormat="1" applyFont="1" applyBorder="1"/>
    <xf numFmtId="166" fontId="17" fillId="0" borderId="0" xfId="2" applyNumberFormat="1" applyFont="1"/>
    <xf numFmtId="164" fontId="17" fillId="0" borderId="0" xfId="0" applyNumberFormat="1" applyFont="1"/>
    <xf numFmtId="9" fontId="18" fillId="0" borderId="0" xfId="2" applyFont="1"/>
    <xf numFmtId="0" fontId="13" fillId="0" borderId="0" xfId="0" quotePrefix="1" applyFont="1"/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</cellXfs>
  <cellStyles count="139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Komma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Prozent" xfId="2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2"/>
  <sheetViews>
    <sheetView tabSelected="1" topLeftCell="C1" workbookViewId="0">
      <selection activeCell="D19" sqref="D19"/>
    </sheetView>
  </sheetViews>
  <sheetFormatPr baseColWidth="10" defaultRowHeight="16"/>
  <cols>
    <col min="2" max="2" width="3" customWidth="1"/>
    <col min="3" max="3" width="40.83203125" customWidth="1"/>
    <col min="4" max="5" width="11.5" bestFit="1" customWidth="1"/>
    <col min="6" max="6" width="7" customWidth="1"/>
    <col min="7" max="7" width="2.6640625" customWidth="1"/>
    <col min="8" max="8" width="41" customWidth="1"/>
    <col min="9" max="10" width="11.5" bestFit="1" customWidth="1"/>
  </cols>
  <sheetData>
    <row r="2" spans="2:11">
      <c r="B2" s="10" t="s">
        <v>88</v>
      </c>
    </row>
    <row r="3" spans="2:11">
      <c r="B3" s="75" t="s">
        <v>0</v>
      </c>
      <c r="C3" s="76"/>
      <c r="D3" s="65">
        <v>43100</v>
      </c>
      <c r="E3" s="11" t="s">
        <v>2</v>
      </c>
      <c r="F3" s="79"/>
      <c r="G3" s="81" t="s">
        <v>3</v>
      </c>
      <c r="H3" s="82"/>
      <c r="I3" s="65">
        <v>43100</v>
      </c>
      <c r="J3" s="11" t="s">
        <v>2</v>
      </c>
    </row>
    <row r="4" spans="2:11" ht="17" thickBot="1">
      <c r="B4" s="77"/>
      <c r="C4" s="78"/>
      <c r="D4" s="1"/>
      <c r="E4" s="12"/>
      <c r="F4" s="80"/>
      <c r="G4" s="83"/>
      <c r="H4" s="84"/>
      <c r="I4" s="1" t="s">
        <v>1</v>
      </c>
      <c r="J4" s="12" t="s">
        <v>1</v>
      </c>
    </row>
    <row r="5" spans="2:11">
      <c r="B5" s="3"/>
      <c r="C5" s="3"/>
      <c r="D5" s="5"/>
      <c r="E5" s="13"/>
      <c r="F5" s="3"/>
      <c r="G5" s="3"/>
      <c r="H5" s="3"/>
      <c r="I5" s="5"/>
      <c r="J5" s="13"/>
    </row>
    <row r="6" spans="2:11">
      <c r="B6" s="14" t="s">
        <v>5</v>
      </c>
      <c r="C6" s="2" t="s">
        <v>4</v>
      </c>
      <c r="D6" s="5"/>
      <c r="E6" s="13"/>
      <c r="F6" s="3"/>
      <c r="G6" s="2" t="s">
        <v>5</v>
      </c>
      <c r="H6" s="2" t="s">
        <v>6</v>
      </c>
      <c r="I6" s="25"/>
      <c r="J6" s="13"/>
    </row>
    <row r="7" spans="2:11">
      <c r="B7" s="3"/>
      <c r="C7" s="4" t="s">
        <v>7</v>
      </c>
      <c r="D7" s="23">
        <v>73500</v>
      </c>
      <c r="E7" s="29">
        <v>0</v>
      </c>
      <c r="F7" s="61" t="e">
        <f>D7/E7-1</f>
        <v>#DIV/0!</v>
      </c>
      <c r="G7" s="3"/>
      <c r="H7" s="4" t="s">
        <v>89</v>
      </c>
      <c r="I7" s="23">
        <v>270000</v>
      </c>
      <c r="J7" s="29">
        <v>0</v>
      </c>
      <c r="K7" s="61" t="e">
        <f t="shared" ref="K7:K12" si="0">I7/J7-1</f>
        <v>#DIV/0!</v>
      </c>
    </row>
    <row r="8" spans="2:11">
      <c r="B8" s="3"/>
      <c r="C8" s="4" t="s">
        <v>8</v>
      </c>
      <c r="D8" s="23">
        <v>1935900</v>
      </c>
      <c r="E8" s="29">
        <v>0</v>
      </c>
      <c r="F8" s="61" t="e">
        <f>D8/E8-1</f>
        <v>#DIV/0!</v>
      </c>
      <c r="G8" s="3"/>
      <c r="H8" s="4" t="s">
        <v>9</v>
      </c>
      <c r="I8" s="23">
        <v>0</v>
      </c>
      <c r="J8" s="29">
        <v>0</v>
      </c>
      <c r="K8" s="61" t="e">
        <f t="shared" si="0"/>
        <v>#DIV/0!</v>
      </c>
    </row>
    <row r="9" spans="2:11" ht="17" thickBot="1">
      <c r="B9" s="3"/>
      <c r="C9" s="6" t="s">
        <v>10</v>
      </c>
      <c r="D9" s="24">
        <v>63300</v>
      </c>
      <c r="E9" s="30">
        <v>0</v>
      </c>
      <c r="F9" s="61" t="e">
        <f>D9/E9-1</f>
        <v>#DIV/0!</v>
      </c>
      <c r="G9" s="3"/>
      <c r="H9" s="4" t="s">
        <v>11</v>
      </c>
      <c r="I9" s="23">
        <v>597600</v>
      </c>
      <c r="J9" s="29">
        <v>0</v>
      </c>
      <c r="K9" s="61" t="e">
        <f t="shared" si="0"/>
        <v>#DIV/0!</v>
      </c>
    </row>
    <row r="10" spans="2:11">
      <c r="B10" s="3"/>
      <c r="C10" s="3"/>
      <c r="D10" s="25"/>
      <c r="E10" s="31"/>
      <c r="F10" s="62"/>
      <c r="G10" s="3"/>
      <c r="H10" s="4" t="s">
        <v>105</v>
      </c>
      <c r="I10" s="23">
        <v>168345</v>
      </c>
      <c r="J10" s="29">
        <v>0</v>
      </c>
      <c r="K10" s="61" t="e">
        <f t="shared" si="0"/>
        <v>#DIV/0!</v>
      </c>
    </row>
    <row r="11" spans="2:11" ht="17" thickBot="1">
      <c r="B11" s="3"/>
      <c r="C11" s="3"/>
      <c r="D11" s="25"/>
      <c r="E11" s="31"/>
      <c r="F11" s="62"/>
      <c r="G11" s="3"/>
      <c r="H11" s="6" t="s">
        <v>104</v>
      </c>
      <c r="I11" s="34">
        <v>93255</v>
      </c>
      <c r="J11" s="35">
        <v>0</v>
      </c>
      <c r="K11" s="61" t="e">
        <f t="shared" si="0"/>
        <v>#DIV/0!</v>
      </c>
    </row>
    <row r="12" spans="2:11">
      <c r="B12" s="3"/>
      <c r="C12" s="2" t="s">
        <v>12</v>
      </c>
      <c r="D12" s="26">
        <f>SUM(D7:D11)</f>
        <v>2072700</v>
      </c>
      <c r="E12" s="32">
        <f>SUM(E7:E11)</f>
        <v>0</v>
      </c>
      <c r="F12" s="61" t="e">
        <f>D12/E12-1</f>
        <v>#DIV/0!</v>
      </c>
      <c r="G12" s="3"/>
      <c r="H12" s="2" t="s">
        <v>13</v>
      </c>
      <c r="I12" s="26">
        <f>SUM(I7:I11)</f>
        <v>1129200</v>
      </c>
      <c r="J12" s="33">
        <f>SUM(J7:J11)</f>
        <v>0</v>
      </c>
      <c r="K12" s="61" t="e">
        <f t="shared" si="0"/>
        <v>#DIV/0!</v>
      </c>
    </row>
    <row r="13" spans="2:11">
      <c r="B13" s="14"/>
      <c r="C13" s="2"/>
      <c r="D13" s="25"/>
      <c r="E13" s="31"/>
      <c r="F13" s="62"/>
      <c r="I13" s="25"/>
      <c r="J13" s="31"/>
    </row>
    <row r="14" spans="2:11">
      <c r="B14" s="14" t="s">
        <v>34</v>
      </c>
      <c r="C14" s="2" t="s">
        <v>14</v>
      </c>
      <c r="D14" s="25"/>
      <c r="E14" s="31"/>
      <c r="F14" s="62"/>
      <c r="G14" s="2" t="s">
        <v>15</v>
      </c>
      <c r="H14" s="2" t="s">
        <v>16</v>
      </c>
      <c r="I14" s="23">
        <v>0</v>
      </c>
      <c r="J14" s="29">
        <v>0</v>
      </c>
      <c r="K14" s="61" t="e">
        <f>I14/J14-1</f>
        <v>#DIV/0!</v>
      </c>
    </row>
    <row r="15" spans="2:11">
      <c r="B15" s="3"/>
      <c r="C15" s="4" t="s">
        <v>17</v>
      </c>
      <c r="D15" s="23">
        <v>177500</v>
      </c>
      <c r="E15" s="29">
        <v>0</v>
      </c>
      <c r="F15" s="61" t="e">
        <f>D15/E15-1</f>
        <v>#DIV/0!</v>
      </c>
      <c r="G15" s="2"/>
      <c r="H15" s="4" t="s">
        <v>90</v>
      </c>
      <c r="I15" s="25">
        <v>42100</v>
      </c>
      <c r="J15" s="31">
        <v>0</v>
      </c>
    </row>
    <row r="16" spans="2:11">
      <c r="B16" s="3"/>
      <c r="C16" s="4" t="s">
        <v>18</v>
      </c>
      <c r="D16" s="23">
        <v>100600</v>
      </c>
      <c r="E16" s="29">
        <v>0</v>
      </c>
      <c r="F16" s="61" t="e">
        <f>D16/E16-1</f>
        <v>#DIV/0!</v>
      </c>
      <c r="G16" s="4"/>
      <c r="H16" s="4" t="s">
        <v>91</v>
      </c>
      <c r="I16" s="25">
        <f>74200+50200</f>
        <v>124400</v>
      </c>
      <c r="J16" s="31">
        <v>0</v>
      </c>
    </row>
    <row r="17" spans="2:11">
      <c r="B17" s="3"/>
      <c r="C17" s="4" t="s">
        <v>19</v>
      </c>
      <c r="D17" s="23">
        <v>43500</v>
      </c>
      <c r="E17" s="29">
        <v>0</v>
      </c>
      <c r="F17" s="61" t="e">
        <f>D17/E17-1</f>
        <v>#DIV/0!</v>
      </c>
      <c r="G17" s="2" t="s">
        <v>20</v>
      </c>
      <c r="H17" s="2" t="s">
        <v>21</v>
      </c>
      <c r="I17" s="26">
        <f>I15+I16</f>
        <v>166500</v>
      </c>
      <c r="J17" s="26">
        <f>J15+J16</f>
        <v>0</v>
      </c>
      <c r="K17" s="61" t="e">
        <f>I17/J17-1</f>
        <v>#DIV/0!</v>
      </c>
    </row>
    <row r="18" spans="2:11" ht="17" thickBot="1">
      <c r="B18" s="3"/>
      <c r="C18" s="7"/>
      <c r="D18" s="27"/>
      <c r="E18" s="27"/>
      <c r="F18" s="62"/>
      <c r="G18" s="3"/>
      <c r="H18" s="3"/>
      <c r="I18" s="25" t="s">
        <v>87</v>
      </c>
      <c r="J18" s="31"/>
    </row>
    <row r="19" spans="2:11">
      <c r="B19" s="3"/>
      <c r="C19" s="2" t="s">
        <v>22</v>
      </c>
      <c r="D19" s="26">
        <f>SUM(D15:D18)</f>
        <v>321600</v>
      </c>
      <c r="E19" s="33">
        <f>SUM(E15:E18)</f>
        <v>0</v>
      </c>
      <c r="F19" s="61" t="e">
        <f>D19/E19-1</f>
        <v>#DIV/0!</v>
      </c>
      <c r="G19" s="2" t="s">
        <v>23</v>
      </c>
      <c r="H19" s="2" t="s">
        <v>24</v>
      </c>
      <c r="I19" s="25"/>
      <c r="J19" s="31"/>
    </row>
    <row r="20" spans="2:11">
      <c r="B20" s="3"/>
      <c r="C20" s="3"/>
      <c r="D20" s="28"/>
      <c r="E20" s="33"/>
      <c r="F20" s="62"/>
      <c r="G20" s="3"/>
      <c r="H20" s="4" t="s">
        <v>25</v>
      </c>
      <c r="I20" s="23">
        <v>881700</v>
      </c>
      <c r="J20" s="29">
        <v>0</v>
      </c>
      <c r="K20" s="61" t="e">
        <f>I20/J20-1</f>
        <v>#DIV/0!</v>
      </c>
    </row>
    <row r="21" spans="2:11">
      <c r="B21" s="3"/>
      <c r="C21" s="3"/>
      <c r="D21" s="28"/>
      <c r="E21" s="33"/>
      <c r="F21" s="62"/>
      <c r="G21" s="3"/>
      <c r="H21" s="4" t="s">
        <v>26</v>
      </c>
      <c r="I21" s="23">
        <v>257100</v>
      </c>
      <c r="J21" s="29">
        <v>0</v>
      </c>
      <c r="K21" s="61" t="e">
        <f>I21/J21-1</f>
        <v>#DIV/0!</v>
      </c>
    </row>
    <row r="22" spans="2:11" ht="26">
      <c r="B22" s="3"/>
      <c r="C22" s="3"/>
      <c r="D22" s="28"/>
      <c r="E22" s="33"/>
      <c r="F22" s="62"/>
      <c r="G22" s="3"/>
      <c r="H22" s="8" t="s">
        <v>27</v>
      </c>
      <c r="I22" s="23">
        <v>0</v>
      </c>
      <c r="J22" s="29">
        <v>0</v>
      </c>
      <c r="K22" s="61" t="e">
        <f>I22/J22-1</f>
        <v>#DIV/0!</v>
      </c>
    </row>
    <row r="23" spans="2:11">
      <c r="B23" s="3"/>
      <c r="C23" s="3"/>
      <c r="D23" s="28"/>
      <c r="E23" s="33"/>
      <c r="F23" s="62"/>
      <c r="G23" s="3"/>
      <c r="H23" s="4" t="s">
        <v>28</v>
      </c>
      <c r="I23" s="23">
        <v>84200</v>
      </c>
      <c r="J23" s="29">
        <v>0</v>
      </c>
      <c r="K23" s="61" t="e">
        <f>I23/J23-1</f>
        <v>#DIV/0!</v>
      </c>
    </row>
    <row r="24" spans="2:11">
      <c r="B24" s="3"/>
      <c r="C24" s="3"/>
      <c r="D24" s="28"/>
      <c r="E24" s="33"/>
      <c r="F24" s="62"/>
      <c r="G24" s="3"/>
      <c r="H24" s="2" t="s">
        <v>29</v>
      </c>
      <c r="I24" s="26">
        <f>SUM(I20:I23)</f>
        <v>1223000</v>
      </c>
      <c r="J24" s="33">
        <f>SUM(J20:J23)</f>
        <v>0</v>
      </c>
      <c r="K24" s="61" t="e">
        <f>I24/J24-1</f>
        <v>#DIV/0!</v>
      </c>
    </row>
    <row r="25" spans="2:11">
      <c r="B25" s="3"/>
      <c r="C25" s="3"/>
      <c r="D25" s="28"/>
      <c r="E25" s="33"/>
      <c r="F25" s="62"/>
      <c r="G25" s="3"/>
      <c r="H25" s="3"/>
      <c r="I25" s="25"/>
      <c r="J25" s="31"/>
    </row>
    <row r="26" spans="2:11" ht="17" thickBot="1">
      <c r="B26" s="15" t="s">
        <v>35</v>
      </c>
      <c r="C26" s="9" t="s">
        <v>30</v>
      </c>
      <c r="D26" s="24">
        <v>209100</v>
      </c>
      <c r="E26" s="30">
        <v>0</v>
      </c>
      <c r="F26" s="61" t="e">
        <f>D26/E26-1</f>
        <v>#DIV/0!</v>
      </c>
      <c r="G26" s="9" t="s">
        <v>31</v>
      </c>
      <c r="H26" s="9" t="s">
        <v>30</v>
      </c>
      <c r="I26" s="30">
        <f>84700</f>
        <v>84700</v>
      </c>
      <c r="J26" s="36">
        <v>0</v>
      </c>
    </row>
    <row r="27" spans="2:11">
      <c r="B27" s="3"/>
      <c r="C27" s="3"/>
      <c r="D27" s="25"/>
      <c r="E27" s="31"/>
      <c r="F27" s="62"/>
      <c r="G27" s="3"/>
      <c r="H27" s="3"/>
      <c r="I27" s="25"/>
      <c r="J27" s="31"/>
    </row>
    <row r="28" spans="2:11">
      <c r="B28" s="3"/>
      <c r="C28" s="2" t="s">
        <v>32</v>
      </c>
      <c r="D28" s="26">
        <f>D26+D19+D12</f>
        <v>2603400</v>
      </c>
      <c r="E28" s="26">
        <f>E26+E19+E12</f>
        <v>0</v>
      </c>
      <c r="F28" s="61" t="e">
        <f>D28/E28-1</f>
        <v>#DIV/0!</v>
      </c>
      <c r="G28" s="3"/>
      <c r="H28" s="2" t="s">
        <v>33</v>
      </c>
      <c r="I28" s="26">
        <f>I26+I24+I17+I14+I12</f>
        <v>2603400</v>
      </c>
      <c r="J28" s="32">
        <f>J26+J24+J17+J14+J12</f>
        <v>0</v>
      </c>
      <c r="K28" s="61" t="e">
        <f>I28/J28-1</f>
        <v>#DIV/0!</v>
      </c>
    </row>
    <row r="30" spans="2:11">
      <c r="C30" t="s">
        <v>100</v>
      </c>
      <c r="D30">
        <f>951-200-33</f>
        <v>718</v>
      </c>
      <c r="H30" t="s">
        <v>98</v>
      </c>
      <c r="I30" s="59">
        <f>I20+I15</f>
        <v>923800</v>
      </c>
    </row>
    <row r="31" spans="2:11">
      <c r="H31" t="s">
        <v>99</v>
      </c>
      <c r="I31" s="59">
        <f>I16+I21+I23+I26</f>
        <v>550400</v>
      </c>
    </row>
    <row r="32" spans="2:11">
      <c r="I32" s="59">
        <f>I28-I12-I30-I31</f>
        <v>0</v>
      </c>
    </row>
  </sheetData>
  <mergeCells count="3">
    <mergeCell ref="B3:C4"/>
    <mergeCell ref="F3:F4"/>
    <mergeCell ref="G3:H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94"/>
  <sheetViews>
    <sheetView topLeftCell="A15" workbookViewId="0">
      <selection activeCell="B40" sqref="B40"/>
    </sheetView>
  </sheetViews>
  <sheetFormatPr baseColWidth="10" defaultRowHeight="16"/>
  <cols>
    <col min="2" max="2" width="51.33203125" customWidth="1"/>
    <col min="3" max="3" width="12.5" bestFit="1" customWidth="1"/>
    <col min="4" max="4" width="11.33203125" bestFit="1" customWidth="1"/>
  </cols>
  <sheetData>
    <row r="2" spans="2:7">
      <c r="B2" s="10" t="s">
        <v>93</v>
      </c>
    </row>
    <row r="3" spans="2:7">
      <c r="B3" s="16"/>
    </row>
    <row r="4" spans="2:7">
      <c r="B4" s="85" t="s">
        <v>36</v>
      </c>
      <c r="C4" s="66">
        <v>43100</v>
      </c>
      <c r="D4" s="17" t="s">
        <v>2</v>
      </c>
    </row>
    <row r="5" spans="2:7" ht="17" thickBot="1">
      <c r="B5" s="86"/>
      <c r="C5" s="18"/>
      <c r="D5" s="18"/>
      <c r="F5" t="s">
        <v>84</v>
      </c>
      <c r="G5" t="s">
        <v>85</v>
      </c>
    </row>
    <row r="6" spans="2:7">
      <c r="B6" s="19"/>
      <c r="C6" s="20"/>
      <c r="D6" s="20"/>
    </row>
    <row r="7" spans="2:7">
      <c r="B7" s="21" t="s">
        <v>37</v>
      </c>
      <c r="C7" s="37">
        <v>1003100</v>
      </c>
      <c r="D7" s="37">
        <v>0</v>
      </c>
      <c r="F7" s="59">
        <f>C7-D7</f>
        <v>1003100</v>
      </c>
      <c r="G7" s="60" t="e">
        <f>C7/D7-1</f>
        <v>#DIV/0!</v>
      </c>
    </row>
    <row r="8" spans="2:7" ht="28">
      <c r="B8" s="21" t="s">
        <v>38</v>
      </c>
      <c r="C8" s="38">
        <v>500</v>
      </c>
      <c r="D8" s="38">
        <v>0</v>
      </c>
      <c r="G8" s="60" t="e">
        <f>C8/D8-1</f>
        <v>#DIV/0!</v>
      </c>
    </row>
    <row r="9" spans="2:7">
      <c r="B9" s="21" t="s">
        <v>40</v>
      </c>
      <c r="C9" s="38">
        <v>0</v>
      </c>
      <c r="D9" s="38">
        <v>0</v>
      </c>
      <c r="F9" s="59">
        <f>C9-D9</f>
        <v>0</v>
      </c>
      <c r="G9" s="60" t="e">
        <f>C9/D9-1</f>
        <v>#DIV/0!</v>
      </c>
    </row>
    <row r="10" spans="2:7">
      <c r="B10" s="21" t="s">
        <v>41</v>
      </c>
      <c r="C10" s="37">
        <v>9600</v>
      </c>
      <c r="D10" s="37">
        <v>0</v>
      </c>
      <c r="F10" s="59">
        <f>C10-D10</f>
        <v>9600</v>
      </c>
      <c r="G10" s="60" t="e">
        <f>C10/D10-1</f>
        <v>#DIV/0!</v>
      </c>
    </row>
    <row r="11" spans="2:7">
      <c r="B11" s="19"/>
      <c r="C11" s="39"/>
      <c r="D11" s="39"/>
      <c r="G11" s="60"/>
    </row>
    <row r="12" spans="2:7">
      <c r="B12" s="21" t="s">
        <v>42</v>
      </c>
      <c r="C12" s="37">
        <v>-244200</v>
      </c>
      <c r="D12" s="37">
        <v>0</v>
      </c>
      <c r="F12" s="59">
        <f>C12-D12</f>
        <v>-244200</v>
      </c>
      <c r="G12" s="60" t="e">
        <f>C12/D12-1</f>
        <v>#DIV/0!</v>
      </c>
    </row>
    <row r="13" spans="2:7">
      <c r="B13" s="19"/>
      <c r="C13" s="39"/>
      <c r="D13" s="39"/>
      <c r="G13" s="60"/>
    </row>
    <row r="14" spans="2:7">
      <c r="B14" s="22" t="s">
        <v>39</v>
      </c>
      <c r="C14" s="40">
        <f>SUM(C7:C12)</f>
        <v>769000</v>
      </c>
      <c r="D14" s="40">
        <f>SUM(D7:D12)</f>
        <v>0</v>
      </c>
      <c r="F14" s="59">
        <f>C14-D14</f>
        <v>769000</v>
      </c>
      <c r="G14" s="60" t="e">
        <f>C14/D14-1</f>
        <v>#DIV/0!</v>
      </c>
    </row>
    <row r="15" spans="2:7">
      <c r="B15" s="19"/>
      <c r="C15" s="39"/>
      <c r="D15" s="39"/>
      <c r="G15" s="60"/>
    </row>
    <row r="16" spans="2:7">
      <c r="B16" s="21" t="s">
        <v>43</v>
      </c>
      <c r="C16" s="37">
        <v>-282700</v>
      </c>
      <c r="D16" s="37">
        <v>0</v>
      </c>
      <c r="F16" s="59">
        <f>C16-D16</f>
        <v>-282700</v>
      </c>
      <c r="G16" s="60" t="e">
        <f>C16/D16-1</f>
        <v>#DIV/0!</v>
      </c>
    </row>
    <row r="17" spans="2:7">
      <c r="B17" s="21" t="s">
        <v>44</v>
      </c>
      <c r="C17" s="37">
        <v>-17400</v>
      </c>
      <c r="D17" s="37">
        <v>0</v>
      </c>
      <c r="F17" s="59">
        <f>C17-D17</f>
        <v>-17400</v>
      </c>
      <c r="G17" s="60" t="e">
        <f>C17/D17-1</f>
        <v>#DIV/0!</v>
      </c>
    </row>
    <row r="18" spans="2:7">
      <c r="B18" s="21" t="s">
        <v>45</v>
      </c>
      <c r="C18" s="37">
        <v>-213100</v>
      </c>
      <c r="D18" s="37">
        <v>0</v>
      </c>
      <c r="F18" s="59">
        <f>C18-D18</f>
        <v>-213100</v>
      </c>
      <c r="G18" s="60" t="e">
        <f>C18/D18-1</f>
        <v>#DIV/0!</v>
      </c>
    </row>
    <row r="19" spans="2:7">
      <c r="B19" s="19"/>
      <c r="C19" s="39"/>
      <c r="D19" s="39"/>
      <c r="G19" s="60"/>
    </row>
    <row r="20" spans="2:7">
      <c r="B20" s="22" t="s">
        <v>46</v>
      </c>
      <c r="C20" s="40">
        <f>SUM(C14:C19)</f>
        <v>255800</v>
      </c>
      <c r="D20" s="40">
        <f>SUM(D14:D19)</f>
        <v>0</v>
      </c>
      <c r="F20" s="59">
        <f>C20-D20</f>
        <v>255800</v>
      </c>
      <c r="G20" s="60" t="e">
        <f>C20/D20-1</f>
        <v>#DIV/0!</v>
      </c>
    </row>
    <row r="21" spans="2:7">
      <c r="B21" s="19"/>
      <c r="C21" s="39"/>
      <c r="D21" s="39"/>
      <c r="G21" s="60"/>
    </row>
    <row r="22" spans="2:7">
      <c r="B22" s="21" t="s">
        <v>47</v>
      </c>
      <c r="C22" s="37">
        <v>1000</v>
      </c>
      <c r="D22" s="37">
        <v>0</v>
      </c>
      <c r="F22" s="59">
        <f>C22-D22</f>
        <v>1000</v>
      </c>
      <c r="G22" s="60" t="e">
        <f>C22/D22-1</f>
        <v>#DIV/0!</v>
      </c>
    </row>
    <row r="23" spans="2:7">
      <c r="B23" s="21" t="s">
        <v>48</v>
      </c>
      <c r="C23" s="37">
        <v>1000</v>
      </c>
      <c r="D23" s="37">
        <v>0</v>
      </c>
      <c r="F23" s="59">
        <f>C23-D23</f>
        <v>1000</v>
      </c>
      <c r="G23" s="60" t="e">
        <f>C23/D23-1</f>
        <v>#DIV/0!</v>
      </c>
    </row>
    <row r="24" spans="2:7">
      <c r="B24" s="21" t="s">
        <v>49</v>
      </c>
      <c r="C24" s="37">
        <v>-25600</v>
      </c>
      <c r="D24" s="37">
        <v>0</v>
      </c>
      <c r="F24" s="59">
        <f>C24-D24</f>
        <v>-25600</v>
      </c>
      <c r="G24" s="60" t="e">
        <f>C24/D24-1</f>
        <v>#DIV/0!</v>
      </c>
    </row>
    <row r="25" spans="2:7">
      <c r="B25" s="19"/>
      <c r="C25" s="39"/>
      <c r="D25" s="39"/>
      <c r="G25" s="60"/>
    </row>
    <row r="26" spans="2:7">
      <c r="B26" s="22" t="s">
        <v>50</v>
      </c>
      <c r="C26" s="40">
        <f>SUM(C22:C25)</f>
        <v>-23600</v>
      </c>
      <c r="D26" s="40">
        <f>SUM(D22:D25)</f>
        <v>0</v>
      </c>
      <c r="F26" s="59">
        <f>C26-D26</f>
        <v>-23600</v>
      </c>
      <c r="G26" s="60" t="e">
        <f>C26/D26-1</f>
        <v>#DIV/0!</v>
      </c>
    </row>
    <row r="27" spans="2:7">
      <c r="B27" s="19"/>
      <c r="C27" s="39"/>
      <c r="D27" s="39"/>
      <c r="G27" s="60"/>
    </row>
    <row r="28" spans="2:7" ht="28">
      <c r="B28" s="22" t="s">
        <v>86</v>
      </c>
      <c r="C28" s="40">
        <f>C20+C26</f>
        <v>232200</v>
      </c>
      <c r="D28" s="40">
        <f>D26+D20</f>
        <v>0</v>
      </c>
      <c r="F28" s="59">
        <f>C28-D28</f>
        <v>232200</v>
      </c>
      <c r="G28" s="60" t="e">
        <f>C28/D28-1</f>
        <v>#DIV/0!</v>
      </c>
    </row>
    <row r="29" spans="2:7">
      <c r="B29" s="19"/>
      <c r="C29" s="41"/>
      <c r="D29" s="41"/>
      <c r="G29" s="60"/>
    </row>
    <row r="30" spans="2:7">
      <c r="B30" s="21" t="s">
        <v>51</v>
      </c>
      <c r="C30" s="37">
        <v>-63855</v>
      </c>
      <c r="D30" s="37">
        <v>0</v>
      </c>
      <c r="F30" s="59">
        <f>C30-D30</f>
        <v>-63855</v>
      </c>
      <c r="G30" s="60" t="e">
        <f>C30/D30-1</f>
        <v>#DIV/0!</v>
      </c>
    </row>
    <row r="31" spans="2:7">
      <c r="B31" s="19"/>
      <c r="C31" s="39"/>
      <c r="D31" s="39"/>
      <c r="G31" s="60"/>
    </row>
    <row r="32" spans="2:7">
      <c r="B32" s="22" t="s">
        <v>52</v>
      </c>
      <c r="C32" s="40">
        <f>C28+C30</f>
        <v>168345</v>
      </c>
      <c r="D32" s="40">
        <f>D28+D30</f>
        <v>0</v>
      </c>
      <c r="F32" s="59">
        <f>C32-D32</f>
        <v>168345</v>
      </c>
      <c r="G32" s="60" t="e">
        <f>C32/D32-1</f>
        <v>#DIV/0!</v>
      </c>
    </row>
    <row r="33" spans="2:7">
      <c r="B33" s="19"/>
      <c r="C33" s="39"/>
      <c r="D33" s="39"/>
      <c r="G33" s="60"/>
    </row>
    <row r="34" spans="2:7">
      <c r="B34" s="21" t="s">
        <v>53</v>
      </c>
      <c r="C34" s="37">
        <v>0</v>
      </c>
      <c r="D34" s="37">
        <v>0</v>
      </c>
      <c r="F34" s="59">
        <f>C34-D34</f>
        <v>0</v>
      </c>
      <c r="G34" s="60" t="e">
        <f>C34/D34-1</f>
        <v>#DIV/0!</v>
      </c>
    </row>
    <row r="35" spans="2:7">
      <c r="B35" s="21" t="s">
        <v>54</v>
      </c>
      <c r="C35" s="37">
        <v>0</v>
      </c>
      <c r="D35" s="37">
        <v>0</v>
      </c>
      <c r="F35" s="59">
        <f>C35-D35</f>
        <v>0</v>
      </c>
      <c r="G35" s="60" t="e">
        <f>C35/D35-1</f>
        <v>#DIV/0!</v>
      </c>
    </row>
    <row r="36" spans="2:7">
      <c r="B36" s="19"/>
      <c r="C36" s="39"/>
      <c r="D36" s="39"/>
      <c r="G36" s="60"/>
    </row>
    <row r="37" spans="2:7">
      <c r="B37" s="22" t="s">
        <v>55</v>
      </c>
      <c r="C37" s="40">
        <f>C32+C34+C35</f>
        <v>168345</v>
      </c>
      <c r="D37" s="40">
        <f>D32+D34+D35</f>
        <v>0</v>
      </c>
      <c r="F37" s="59">
        <f>C37-D37</f>
        <v>168345</v>
      </c>
      <c r="G37" s="60" t="e">
        <f>C37/D37-1</f>
        <v>#DIV/0!</v>
      </c>
    </row>
    <row r="38" spans="2:7">
      <c r="B38" s="19"/>
      <c r="C38" s="39"/>
      <c r="D38" s="39"/>
      <c r="G38" s="60"/>
    </row>
    <row r="39" spans="2:7">
      <c r="B39" s="21" t="s">
        <v>92</v>
      </c>
      <c r="C39" s="37">
        <v>0</v>
      </c>
      <c r="D39" s="37">
        <v>0</v>
      </c>
      <c r="F39" s="59">
        <f>C39-D39</f>
        <v>0</v>
      </c>
      <c r="G39" s="60" t="e">
        <f>C39/D39-1</f>
        <v>#DIV/0!</v>
      </c>
    </row>
    <row r="40" spans="2:7">
      <c r="B40" s="19"/>
      <c r="C40" s="39"/>
      <c r="D40" s="39"/>
      <c r="G40" s="60"/>
    </row>
    <row r="41" spans="2:7">
      <c r="B41" s="22" t="s">
        <v>56</v>
      </c>
      <c r="C41" s="40">
        <f>C37+C39</f>
        <v>168345</v>
      </c>
      <c r="D41" s="40">
        <f>D37+D39</f>
        <v>0</v>
      </c>
      <c r="F41" s="59">
        <f>C41-D41</f>
        <v>168345</v>
      </c>
      <c r="G41" s="60" t="e">
        <f>C41/D41-1</f>
        <v>#DIV/0!</v>
      </c>
    </row>
    <row r="42" spans="2:7">
      <c r="C42" s="42"/>
      <c r="D42" s="42"/>
    </row>
    <row r="43" spans="2:7">
      <c r="C43" s="42"/>
      <c r="D43" s="42"/>
    </row>
    <row r="44" spans="2:7">
      <c r="C44" s="42"/>
      <c r="D44" s="42"/>
    </row>
    <row r="45" spans="2:7">
      <c r="C45" s="42"/>
      <c r="D45" s="42"/>
    </row>
    <row r="46" spans="2:7">
      <c r="C46" s="42"/>
      <c r="D46" s="42"/>
    </row>
    <row r="47" spans="2:7">
      <c r="C47" s="42"/>
      <c r="D47" s="42"/>
    </row>
    <row r="48" spans="2:7">
      <c r="C48" s="42"/>
      <c r="D48" s="42"/>
    </row>
    <row r="49" spans="3:4">
      <c r="C49" s="42"/>
      <c r="D49" s="42"/>
    </row>
    <row r="50" spans="3:4">
      <c r="C50" s="42"/>
      <c r="D50" s="42"/>
    </row>
    <row r="51" spans="3:4">
      <c r="C51" s="42"/>
      <c r="D51" s="42"/>
    </row>
    <row r="52" spans="3:4">
      <c r="C52" s="42"/>
      <c r="D52" s="42"/>
    </row>
    <row r="53" spans="3:4">
      <c r="C53" s="42"/>
      <c r="D53" s="42"/>
    </row>
    <row r="54" spans="3:4">
      <c r="C54" s="42"/>
      <c r="D54" s="42"/>
    </row>
    <row r="55" spans="3:4">
      <c r="C55" s="42"/>
      <c r="D55" s="42"/>
    </row>
    <row r="56" spans="3:4">
      <c r="C56" s="42"/>
      <c r="D56" s="42"/>
    </row>
    <row r="57" spans="3:4">
      <c r="C57" s="42"/>
      <c r="D57" s="42"/>
    </row>
    <row r="58" spans="3:4">
      <c r="C58" s="42"/>
      <c r="D58" s="42"/>
    </row>
    <row r="59" spans="3:4">
      <c r="C59" s="42"/>
      <c r="D59" s="42"/>
    </row>
    <row r="60" spans="3:4">
      <c r="C60" s="42"/>
      <c r="D60" s="42"/>
    </row>
    <row r="61" spans="3:4">
      <c r="C61" s="42"/>
      <c r="D61" s="42"/>
    </row>
    <row r="62" spans="3:4">
      <c r="C62" s="42"/>
      <c r="D62" s="42"/>
    </row>
    <row r="63" spans="3:4">
      <c r="C63" s="42"/>
      <c r="D63" s="42"/>
    </row>
    <row r="64" spans="3:4">
      <c r="C64" s="42"/>
      <c r="D64" s="42"/>
    </row>
    <row r="65" spans="3:4">
      <c r="C65" s="42"/>
      <c r="D65" s="42"/>
    </row>
    <row r="66" spans="3:4">
      <c r="C66" s="42"/>
      <c r="D66" s="42"/>
    </row>
    <row r="67" spans="3:4">
      <c r="C67" s="42"/>
      <c r="D67" s="42"/>
    </row>
    <row r="68" spans="3:4">
      <c r="C68" s="42"/>
      <c r="D68" s="42"/>
    </row>
    <row r="69" spans="3:4">
      <c r="C69" s="42"/>
      <c r="D69" s="42"/>
    </row>
    <row r="70" spans="3:4">
      <c r="C70" s="42"/>
      <c r="D70" s="42"/>
    </row>
    <row r="71" spans="3:4">
      <c r="C71" s="42"/>
      <c r="D71" s="42"/>
    </row>
    <row r="72" spans="3:4">
      <c r="C72" s="42"/>
      <c r="D72" s="42"/>
    </row>
    <row r="73" spans="3:4">
      <c r="C73" s="42"/>
      <c r="D73" s="42"/>
    </row>
    <row r="74" spans="3:4">
      <c r="C74" s="42"/>
      <c r="D74" s="42"/>
    </row>
    <row r="75" spans="3:4">
      <c r="C75" s="42"/>
      <c r="D75" s="42"/>
    </row>
    <row r="76" spans="3:4">
      <c r="C76" s="42"/>
      <c r="D76" s="42"/>
    </row>
    <row r="77" spans="3:4">
      <c r="C77" s="42"/>
    </row>
    <row r="78" spans="3:4">
      <c r="C78" s="42"/>
    </row>
    <row r="79" spans="3:4">
      <c r="C79" s="42"/>
    </row>
    <row r="80" spans="3:4">
      <c r="C80" s="42"/>
    </row>
    <row r="81" spans="3:3">
      <c r="C81" s="42"/>
    </row>
    <row r="82" spans="3:3">
      <c r="C82" s="42"/>
    </row>
    <row r="83" spans="3:3">
      <c r="C83" s="42"/>
    </row>
    <row r="84" spans="3:3">
      <c r="C84" s="42"/>
    </row>
    <row r="85" spans="3:3">
      <c r="C85" s="42"/>
    </row>
    <row r="86" spans="3:3">
      <c r="C86" s="42"/>
    </row>
    <row r="87" spans="3:3">
      <c r="C87" s="42"/>
    </row>
    <row r="88" spans="3:3">
      <c r="C88" s="42"/>
    </row>
    <row r="89" spans="3:3">
      <c r="C89" s="42"/>
    </row>
    <row r="90" spans="3:3">
      <c r="C90" s="42"/>
    </row>
    <row r="91" spans="3:3">
      <c r="C91" s="42"/>
    </row>
    <row r="92" spans="3:3">
      <c r="C92" s="42"/>
    </row>
    <row r="93" spans="3:3">
      <c r="C93" s="42"/>
    </row>
    <row r="94" spans="3:3">
      <c r="C94" s="42"/>
    </row>
  </sheetData>
  <mergeCells count="1">
    <mergeCell ref="B4:B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1"/>
  <sheetViews>
    <sheetView topLeftCell="A21" workbookViewId="0">
      <selection activeCell="C30" sqref="C30"/>
    </sheetView>
  </sheetViews>
  <sheetFormatPr baseColWidth="10" defaultRowHeight="16"/>
  <cols>
    <col min="1" max="1" width="15.83203125" customWidth="1"/>
    <col min="2" max="2" width="15.1640625" customWidth="1"/>
    <col min="3" max="3" width="11.83203125" customWidth="1"/>
    <col min="4" max="4" width="12.1640625" customWidth="1"/>
    <col min="5" max="5" width="1.83203125" customWidth="1"/>
    <col min="6" max="6" width="8.5" customWidth="1"/>
    <col min="7" max="7" width="5.6640625" customWidth="1"/>
    <col min="8" max="8" width="2.83203125" customWidth="1"/>
    <col min="9" max="9" width="9.6640625" customWidth="1"/>
  </cols>
  <sheetData>
    <row r="2" spans="1:8">
      <c r="A2" s="46" t="s">
        <v>57</v>
      </c>
    </row>
    <row r="3" spans="1:8">
      <c r="A3" s="46"/>
    </row>
    <row r="4" spans="1:8">
      <c r="A4" s="46"/>
    </row>
    <row r="5" spans="1:8">
      <c r="A5" s="43" t="s">
        <v>95</v>
      </c>
      <c r="B5" s="51" t="s">
        <v>96</v>
      </c>
      <c r="C5" s="73">
        <f>Bilanz!D12/Bilanz!D28</f>
        <v>0.7961511869094261</v>
      </c>
    </row>
    <row r="6" spans="1:8">
      <c r="B6" s="50" t="s">
        <v>97</v>
      </c>
    </row>
    <row r="7" spans="1:8">
      <c r="A7" s="46"/>
    </row>
    <row r="8" spans="1:8">
      <c r="A8" s="46"/>
      <c r="C8" s="44" t="s">
        <v>59</v>
      </c>
    </row>
    <row r="9" spans="1:8">
      <c r="A9" s="43" t="s">
        <v>58</v>
      </c>
      <c r="B9" s="43" t="s">
        <v>60</v>
      </c>
      <c r="C9" s="45">
        <f>GuV!C28</f>
        <v>232200</v>
      </c>
    </row>
    <row r="10" spans="1:8">
      <c r="A10" s="43"/>
      <c r="B10" s="69"/>
      <c r="C10" s="68">
        <v>0</v>
      </c>
    </row>
    <row r="11" spans="1:8">
      <c r="A11" s="46"/>
      <c r="B11" s="47" t="s">
        <v>61</v>
      </c>
      <c r="C11" s="48">
        <f>-GuV!C17</f>
        <v>17400</v>
      </c>
    </row>
    <row r="12" spans="1:8">
      <c r="B12" s="49" t="s">
        <v>62</v>
      </c>
      <c r="C12" s="67">
        <f>C9+C10+C11</f>
        <v>249600</v>
      </c>
    </row>
    <row r="15" spans="1:8">
      <c r="A15" s="50" t="s">
        <v>63</v>
      </c>
      <c r="B15" s="51" t="s">
        <v>64</v>
      </c>
      <c r="C15" s="54">
        <f>Bilanz!I12+Bilanz!I14</f>
        <v>1129200</v>
      </c>
      <c r="D15" s="52" t="s">
        <v>65</v>
      </c>
      <c r="E15" s="50"/>
      <c r="F15" s="71">
        <f>C15/C16</f>
        <v>0.43374049320119845</v>
      </c>
      <c r="G15" s="50" t="s">
        <v>66</v>
      </c>
      <c r="H15" s="50">
        <v>1</v>
      </c>
    </row>
    <row r="16" spans="1:8">
      <c r="A16" s="50"/>
      <c r="B16" s="50" t="s">
        <v>67</v>
      </c>
      <c r="C16" s="58">
        <f>Bilanz!I28</f>
        <v>2603400</v>
      </c>
      <c r="D16" s="50"/>
      <c r="E16" s="50"/>
      <c r="F16" s="50"/>
      <c r="G16" s="50"/>
      <c r="H16" s="50"/>
    </row>
    <row r="17" spans="1:8">
      <c r="A17" s="50"/>
      <c r="B17" s="50"/>
      <c r="C17" s="50"/>
      <c r="D17" s="50"/>
      <c r="E17" s="50"/>
      <c r="F17" s="50"/>
      <c r="G17" s="50"/>
      <c r="H17" s="50"/>
    </row>
    <row r="18" spans="1:8">
      <c r="A18" s="50" t="s">
        <v>68</v>
      </c>
      <c r="B18" s="51" t="s">
        <v>69</v>
      </c>
      <c r="C18" s="54">
        <f>Bilanz!I17+Bilanz!I24</f>
        <v>1389500</v>
      </c>
      <c r="D18" s="54">
        <f>-Bilanz!D17</f>
        <v>-43500</v>
      </c>
      <c r="E18" s="50"/>
      <c r="F18" s="72">
        <f>(C18+D18)/C19</f>
        <v>5.3926282051282053</v>
      </c>
      <c r="G18" s="50" t="s">
        <v>70</v>
      </c>
      <c r="H18" s="74" t="s">
        <v>106</v>
      </c>
    </row>
    <row r="19" spans="1:8">
      <c r="A19" s="50"/>
      <c r="B19" s="50" t="s">
        <v>58</v>
      </c>
      <c r="C19" s="55">
        <f>C12</f>
        <v>249600</v>
      </c>
      <c r="D19" s="50"/>
      <c r="E19" s="50"/>
      <c r="F19" s="50"/>
      <c r="G19" s="50"/>
      <c r="H19" s="50"/>
    </row>
    <row r="20" spans="1:8">
      <c r="A20" s="50"/>
      <c r="B20" s="50"/>
      <c r="C20" s="50"/>
      <c r="D20" s="50"/>
      <c r="E20" s="50"/>
      <c r="F20" s="50"/>
      <c r="G20" s="50"/>
      <c r="H20" s="50"/>
    </row>
    <row r="21" spans="1:8">
      <c r="A21" s="50" t="s">
        <v>71</v>
      </c>
      <c r="B21" s="51" t="s">
        <v>72</v>
      </c>
      <c r="C21" s="56">
        <f>C12</f>
        <v>249600</v>
      </c>
      <c r="D21" s="52" t="s">
        <v>65</v>
      </c>
      <c r="E21" s="50"/>
      <c r="F21" s="71">
        <f>C21/C22</f>
        <v>0.24882863124314625</v>
      </c>
      <c r="G21" s="50" t="s">
        <v>66</v>
      </c>
      <c r="H21" s="50">
        <v>1</v>
      </c>
    </row>
    <row r="22" spans="1:8">
      <c r="A22" s="50"/>
      <c r="B22" s="50" t="s">
        <v>73</v>
      </c>
      <c r="C22" s="58">
        <f>GuV!C7</f>
        <v>1003100</v>
      </c>
      <c r="D22" s="50"/>
      <c r="E22" s="50"/>
      <c r="F22" s="50"/>
      <c r="G22" s="50"/>
      <c r="H22" s="50"/>
    </row>
    <row r="23" spans="1:8">
      <c r="A23" s="50"/>
      <c r="B23" s="50"/>
      <c r="C23" s="50"/>
      <c r="D23" s="50"/>
      <c r="E23" s="50"/>
      <c r="F23" s="50"/>
      <c r="G23" s="50"/>
      <c r="H23" s="50"/>
    </row>
    <row r="24" spans="1:8">
      <c r="A24" s="50" t="s">
        <v>74</v>
      </c>
      <c r="B24" s="51" t="s">
        <v>75</v>
      </c>
      <c r="C24" s="70">
        <f>GuV!C28+C10-GuV!C24</f>
        <v>257800</v>
      </c>
      <c r="D24" s="52" t="s">
        <v>65</v>
      </c>
      <c r="E24" s="50"/>
      <c r="F24" s="71">
        <f>C24/C25</f>
        <v>9.9024352769455329E-2</v>
      </c>
      <c r="G24" s="50" t="s">
        <v>66</v>
      </c>
      <c r="H24" s="50">
        <v>3</v>
      </c>
    </row>
    <row r="25" spans="1:8">
      <c r="A25" s="50"/>
      <c r="B25" s="50" t="s">
        <v>67</v>
      </c>
      <c r="C25" s="58">
        <f>C16</f>
        <v>2603400</v>
      </c>
      <c r="D25" s="50"/>
      <c r="E25" s="50"/>
      <c r="F25" s="50"/>
      <c r="G25" s="50"/>
      <c r="H25" s="50"/>
    </row>
    <row r="28" spans="1:8">
      <c r="A28" s="50" t="s">
        <v>76</v>
      </c>
      <c r="B28" s="50" t="s">
        <v>77</v>
      </c>
      <c r="C28" s="58">
        <f>Bilanz!D19</f>
        <v>321600</v>
      </c>
      <c r="D28" s="63">
        <f>-Bilanz!I31</f>
        <v>-550400</v>
      </c>
      <c r="E28" s="58"/>
      <c r="F28" s="58">
        <f>C28+D28</f>
        <v>-228800</v>
      </c>
    </row>
    <row r="29" spans="1:8">
      <c r="A29" s="50"/>
      <c r="B29" s="50"/>
      <c r="C29" s="58"/>
      <c r="D29" s="58"/>
      <c r="E29" s="58"/>
      <c r="F29" s="58"/>
      <c r="G29" s="59"/>
    </row>
    <row r="30" spans="1:8">
      <c r="A30" s="50" t="s">
        <v>80</v>
      </c>
      <c r="B30" s="51" t="s">
        <v>81</v>
      </c>
      <c r="C30" s="54">
        <f>Bilanz!D17+Bilanz!D30</f>
        <v>44218</v>
      </c>
      <c r="D30" s="52" t="s">
        <v>65</v>
      </c>
      <c r="E30" s="58"/>
      <c r="F30" s="53">
        <f>C30/C31</f>
        <v>8.0337936046511627E-2</v>
      </c>
    </row>
    <row r="31" spans="1:8">
      <c r="A31" s="50"/>
      <c r="B31" s="50" t="s">
        <v>82</v>
      </c>
      <c r="C31" s="58">
        <f>-D28</f>
        <v>550400</v>
      </c>
      <c r="D31" s="58"/>
      <c r="E31" s="58"/>
      <c r="F31" s="58"/>
    </row>
    <row r="32" spans="1:8">
      <c r="A32" s="50"/>
      <c r="B32" s="50"/>
      <c r="C32" s="58"/>
      <c r="D32" s="58"/>
      <c r="E32" s="58"/>
      <c r="F32" s="58"/>
    </row>
    <row r="33" spans="1:8">
      <c r="A33" s="50"/>
      <c r="B33" s="50"/>
      <c r="C33" s="58"/>
      <c r="D33" s="58"/>
      <c r="E33" s="58"/>
      <c r="F33" s="58"/>
    </row>
    <row r="34" spans="1:8">
      <c r="A34" s="50" t="s">
        <v>102</v>
      </c>
      <c r="B34" s="51" t="s">
        <v>103</v>
      </c>
      <c r="C34" s="54">
        <f>Bilanz!D17</f>
        <v>43500</v>
      </c>
      <c r="D34" s="52" t="s">
        <v>65</v>
      </c>
      <c r="E34" s="58"/>
      <c r="F34" s="53">
        <f>C34/C35</f>
        <v>7.9033430232558141E-2</v>
      </c>
    </row>
    <row r="35" spans="1:8">
      <c r="A35" s="50"/>
      <c r="B35" s="50" t="s">
        <v>82</v>
      </c>
      <c r="C35" s="58">
        <f>C31</f>
        <v>550400</v>
      </c>
      <c r="D35" s="58"/>
      <c r="E35" s="58"/>
      <c r="F35" s="58"/>
    </row>
    <row r="36" spans="1:8">
      <c r="A36" s="50"/>
      <c r="B36" s="50"/>
      <c r="C36" s="58"/>
      <c r="D36" s="58"/>
      <c r="E36" s="58"/>
      <c r="F36" s="58"/>
    </row>
    <row r="37" spans="1:8">
      <c r="B37" s="50" t="s">
        <v>101</v>
      </c>
    </row>
    <row r="38" spans="1:8">
      <c r="A38" s="50" t="s">
        <v>78</v>
      </c>
      <c r="B38" s="50" t="s">
        <v>79</v>
      </c>
      <c r="C38" s="52">
        <f>Bilanz!I12</f>
        <v>1129200</v>
      </c>
      <c r="D38" s="64">
        <f>Bilanz!I30</f>
        <v>923800</v>
      </c>
      <c r="E38" s="50"/>
      <c r="F38" s="57">
        <f>(C38+D38)/C39</f>
        <v>0.99049548897573214</v>
      </c>
      <c r="H38" s="59"/>
    </row>
    <row r="39" spans="1:8">
      <c r="A39" s="50"/>
      <c r="B39" s="50"/>
      <c r="C39" s="50">
        <f>Bilanz!D12</f>
        <v>2072700</v>
      </c>
      <c r="D39" s="50"/>
      <c r="E39" s="50"/>
      <c r="F39" s="50"/>
    </row>
    <row r="41" spans="1:8">
      <c r="A41" s="50" t="s">
        <v>83</v>
      </c>
      <c r="B41" s="50" t="s">
        <v>94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F65C-4C14-1F44-93E6-6DFD3BD6AC21}">
  <dimension ref="A1"/>
  <sheetViews>
    <sheetView workbookViewId="0"/>
  </sheetViews>
  <sheetFormatPr baseColWidth="10" defaultRowHeight="16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Bilanz</vt:lpstr>
      <vt:lpstr>GuV</vt:lpstr>
      <vt:lpstr>Analyse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2015-09-01T08:13:43Z</dcterms:created>
  <dcterms:modified xsi:type="dcterms:W3CDTF">2021-03-09T22:07:53Z</dcterms:modified>
</cp:coreProperties>
</file>