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C3BC1257-B101-3C40-B123-F6060B6F9309}" xr6:coauthVersionLast="47" xr6:coauthVersionMax="47" xr10:uidLastSave="{00000000-0000-0000-0000-000000000000}"/>
  <bookViews>
    <workbookView xWindow="0" yWindow="760" windowWidth="28700" windowHeight="16340" tabRatio="500" activeTab="1" xr2:uid="{00000000-000D-0000-FFFF-FFFF00000000}"/>
  </bookViews>
  <sheets>
    <sheet name="Angabe" sheetId="2" r:id="rId1"/>
    <sheet name="Lösung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E37" i="1"/>
  <c r="E36" i="1"/>
  <c r="E43" i="1"/>
  <c r="E45" i="1" s="1"/>
  <c r="H17" i="1"/>
  <c r="K32" i="1"/>
  <c r="K31" i="1" s="1"/>
  <c r="K30" i="1" s="1"/>
  <c r="K29" i="1" s="1"/>
  <c r="P25" i="1" s="1"/>
  <c r="C8" i="1"/>
  <c r="C7" i="1"/>
  <c r="C6" i="1"/>
  <c r="C5" i="1"/>
  <c r="C9" i="2"/>
  <c r="C8" i="2"/>
  <c r="C7" i="2"/>
  <c r="E9" i="1"/>
  <c r="E12" i="1" s="1"/>
  <c r="E10" i="1"/>
  <c r="G9" i="1"/>
  <c r="G12" i="1" s="1"/>
  <c r="F10" i="1"/>
  <c r="G10" i="1" s="1"/>
  <c r="G11" i="1" s="1"/>
  <c r="P26" i="1"/>
  <c r="G26" i="1"/>
  <c r="H9" i="1"/>
  <c r="H11" i="1" s="1"/>
  <c r="D17" i="1" s="1"/>
  <c r="F9" i="1"/>
  <c r="F12" i="1" s="1"/>
  <c r="P27" i="1" l="1"/>
  <c r="P29" i="1" s="1"/>
  <c r="C9" i="1"/>
  <c r="E38" i="1"/>
  <c r="E39" i="1" s="1"/>
  <c r="E40" i="1" s="1"/>
  <c r="I9" i="1"/>
  <c r="C38" i="1"/>
  <c r="E11" i="1"/>
  <c r="C14" i="1" s="1"/>
  <c r="E14" i="1" s="1"/>
  <c r="C26" i="1" s="1"/>
  <c r="D26" i="1" s="1"/>
  <c r="D27" i="1" s="1"/>
  <c r="H12" i="1"/>
  <c r="I12" i="1" s="1"/>
  <c r="D38" i="1"/>
  <c r="D39" i="1" s="1"/>
  <c r="D40" i="1" s="1"/>
  <c r="F11" i="1"/>
  <c r="C15" i="1" s="1"/>
  <c r="E15" i="1" s="1"/>
  <c r="D18" i="1"/>
  <c r="D19" i="1" s="1"/>
  <c r="D15" i="1"/>
  <c r="D14" i="1"/>
  <c r="O38" i="1" l="1"/>
  <c r="C39" i="1"/>
  <c r="C40" i="1" s="1"/>
  <c r="D28" i="1"/>
  <c r="D29" i="1"/>
  <c r="D20" i="1"/>
  <c r="D21" i="1"/>
  <c r="D23" i="1" s="1"/>
  <c r="G25" i="1" l="1"/>
  <c r="G27" i="1" s="1"/>
  <c r="G29" i="1" s="1"/>
  <c r="D30" i="1"/>
  <c r="D31" i="1" s="1"/>
  <c r="D32" i="1" l="1"/>
  <c r="D33" i="1" s="1"/>
</calcChain>
</file>

<file path=xl/sharedStrings.xml><?xml version="1.0" encoding="utf-8"?>
<sst xmlns="http://schemas.openxmlformats.org/spreadsheetml/2006/main" count="104" uniqueCount="57">
  <si>
    <t>Mohrenwirt</t>
  </si>
  <si>
    <t>Küche</t>
  </si>
  <si>
    <t>Keller</t>
  </si>
  <si>
    <t>Rest</t>
  </si>
  <si>
    <t>Logis</t>
  </si>
  <si>
    <t>Kostenart</t>
  </si>
  <si>
    <t>Kosten in ts</t>
  </si>
  <si>
    <t>EK/GK</t>
  </si>
  <si>
    <t>LM Einsatz</t>
  </si>
  <si>
    <t>EK</t>
  </si>
  <si>
    <t>Getr Einsatz</t>
  </si>
  <si>
    <t>Energie</t>
  </si>
  <si>
    <t>GK</t>
  </si>
  <si>
    <t>Personal</t>
  </si>
  <si>
    <t>Div Kosten</t>
  </si>
  <si>
    <t>Kalk Kosten</t>
  </si>
  <si>
    <t>Zuschlbasen</t>
  </si>
  <si>
    <t>Speisen</t>
  </si>
  <si>
    <t>Getränke</t>
  </si>
  <si>
    <t>c</t>
  </si>
  <si>
    <t>Seko</t>
  </si>
  <si>
    <t>Gewinn</t>
  </si>
  <si>
    <t>Grundpreis</t>
  </si>
  <si>
    <t>Ust</t>
  </si>
  <si>
    <t>Zwisu (brutto)</t>
  </si>
  <si>
    <t>Ortstaxe</t>
  </si>
  <si>
    <t>Nächtigungspreis</t>
  </si>
  <si>
    <t>d</t>
  </si>
  <si>
    <t>WES</t>
  </si>
  <si>
    <t>e</t>
  </si>
  <si>
    <t>f</t>
  </si>
  <si>
    <t>NRA</t>
  </si>
  <si>
    <t>in%</t>
  </si>
  <si>
    <t>BG</t>
  </si>
  <si>
    <t>ZS netto</t>
  </si>
  <si>
    <t>Abgabepreis brutto</t>
  </si>
  <si>
    <t>Zuschl.sätze</t>
  </si>
  <si>
    <t>Zuschl.basen</t>
  </si>
  <si>
    <t>Seko Nächt</t>
  </si>
  <si>
    <t xml:space="preserve">  </t>
  </si>
  <si>
    <t>a,b,</t>
  </si>
  <si>
    <t>g</t>
  </si>
  <si>
    <t>h</t>
  </si>
  <si>
    <t>i</t>
  </si>
  <si>
    <t>Gesamtkosten</t>
  </si>
  <si>
    <t>Einzelkosten</t>
  </si>
  <si>
    <t>Gemeinkosten</t>
  </si>
  <si>
    <t>Erlöse</t>
  </si>
  <si>
    <t xml:space="preserve"> </t>
  </si>
  <si>
    <t>j</t>
  </si>
  <si>
    <t>Mögl Nächt</t>
  </si>
  <si>
    <t>Auslastung</t>
  </si>
  <si>
    <t>tats. Nächt</t>
  </si>
  <si>
    <t>Betriebsergebis</t>
  </si>
  <si>
    <t>Gesamt</t>
  </si>
  <si>
    <t>F&amp;B (Küche, Keller, Rest)</t>
  </si>
  <si>
    <t>v.a. im Logisbereich sehr knapp, auch im F&amp;B Bereich relat. geringer 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</si>
</sst>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0" applyNumberFormat="1"/>
    <xf numFmtId="0" fontId="2" fillId="0" borderId="0" xfId="0" applyFont="1"/>
    <xf numFmtId="0" fontId="0" fillId="0" borderId="4" xfId="0" applyBorder="1"/>
    <xf numFmtId="9" fontId="0" fillId="2" borderId="1" xfId="2" applyFont="1" applyFill="1" applyBorder="1"/>
    <xf numFmtId="164" fontId="0" fillId="2" borderId="0" xfId="0" applyNumberFormat="1" applyFill="1"/>
    <xf numFmtId="0" fontId="0" fillId="2" borderId="0" xfId="0" applyFill="1"/>
    <xf numFmtId="164" fontId="2" fillId="2" borderId="0" xfId="0" applyNumberFormat="1" applyFont="1" applyFill="1"/>
    <xf numFmtId="9" fontId="2" fillId="2" borderId="0" xfId="2" applyFont="1" applyFill="1"/>
    <xf numFmtId="164" fontId="0" fillId="2" borderId="0" xfId="1" applyFont="1" applyFill="1"/>
    <xf numFmtId="4" fontId="0" fillId="2" borderId="0" xfId="1" applyNumberFormat="1" applyFont="1" applyFill="1"/>
    <xf numFmtId="4" fontId="0" fillId="2" borderId="0" xfId="0" applyNumberFormat="1" applyFill="1"/>
    <xf numFmtId="2" fontId="2" fillId="2" borderId="0" xfId="0" applyNumberFormat="1" applyFont="1" applyFill="1"/>
    <xf numFmtId="0" fontId="0" fillId="3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4" borderId="3" xfId="0" applyFill="1" applyBorder="1"/>
    <xf numFmtId="9" fontId="5" fillId="2" borderId="1" xfId="2" applyFont="1" applyFill="1" applyBorder="1"/>
    <xf numFmtId="9" fontId="5" fillId="0" borderId="0" xfId="0" applyNumberFormat="1" applyFont="1"/>
    <xf numFmtId="164" fontId="5" fillId="2" borderId="0" xfId="0" applyNumberFormat="1" applyFont="1" applyFill="1"/>
    <xf numFmtId="164" fontId="5" fillId="2" borderId="1" xfId="1" applyFont="1" applyFill="1" applyBorder="1"/>
    <xf numFmtId="9" fontId="6" fillId="2" borderId="0" xfId="0" applyNumberFormat="1" applyFont="1" applyFill="1"/>
    <xf numFmtId="0" fontId="0" fillId="0" borderId="5" xfId="0" applyBorder="1"/>
    <xf numFmtId="9" fontId="0" fillId="2" borderId="0" xfId="2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2" borderId="6" xfId="0" applyFont="1" applyFill="1" applyBorder="1" applyAlignment="1">
      <alignment horizontal="center" wrapText="1"/>
    </xf>
  </cellXfs>
  <cellStyles count="23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Prozent" xfId="2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D22" sqref="D22"/>
    </sheetView>
  </sheetViews>
  <sheetFormatPr baseColWidth="10" defaultRowHeight="16" x14ac:dyDescent="0.2"/>
  <sheetData>
    <row r="1" spans="1:8" x14ac:dyDescent="0.2">
      <c r="A1" t="s">
        <v>0</v>
      </c>
    </row>
    <row r="3" spans="1:8" x14ac:dyDescent="0.2">
      <c r="B3" s="1" t="s">
        <v>5</v>
      </c>
      <c r="C3" s="1" t="s">
        <v>6</v>
      </c>
      <c r="D3" s="1" t="s">
        <v>7</v>
      </c>
      <c r="E3" s="1" t="s">
        <v>1</v>
      </c>
      <c r="F3" s="1" t="s">
        <v>2</v>
      </c>
      <c r="G3" s="1" t="s">
        <v>3</v>
      </c>
      <c r="H3" s="1" t="s">
        <v>4</v>
      </c>
    </row>
    <row r="4" spans="1:8" x14ac:dyDescent="0.2">
      <c r="B4" s="1" t="s">
        <v>8</v>
      </c>
      <c r="C4" s="1">
        <v>30</v>
      </c>
      <c r="D4" s="1" t="s">
        <v>9</v>
      </c>
      <c r="E4" s="17"/>
      <c r="F4" s="1"/>
      <c r="G4" s="17"/>
      <c r="H4" s="1"/>
    </row>
    <row r="5" spans="1:8" ht="17" thickBot="1" x14ac:dyDescent="0.25">
      <c r="B5" s="2" t="s">
        <v>10</v>
      </c>
      <c r="C5" s="2">
        <v>20</v>
      </c>
      <c r="D5" s="2" t="s">
        <v>9</v>
      </c>
      <c r="E5" s="2"/>
      <c r="F5" s="18"/>
      <c r="G5" s="18"/>
      <c r="H5" s="2"/>
    </row>
    <row r="6" spans="1:8" x14ac:dyDescent="0.2">
      <c r="B6" s="3" t="s">
        <v>11</v>
      </c>
      <c r="C6" s="3">
        <v>20</v>
      </c>
      <c r="D6" s="3" t="s">
        <v>12</v>
      </c>
      <c r="E6" s="16"/>
      <c r="F6" s="16"/>
      <c r="G6" s="16"/>
      <c r="H6" s="16"/>
    </row>
    <row r="7" spans="1:8" x14ac:dyDescent="0.2">
      <c r="B7" s="1" t="s">
        <v>13</v>
      </c>
      <c r="C7" s="1">
        <f t="shared" ref="C7:C9" si="0">SUM(E7:H7)</f>
        <v>110</v>
      </c>
      <c r="D7" s="1" t="s">
        <v>12</v>
      </c>
      <c r="E7" s="1">
        <v>25</v>
      </c>
      <c r="F7" s="1">
        <v>10</v>
      </c>
      <c r="G7" s="1">
        <v>25</v>
      </c>
      <c r="H7" s="1">
        <v>50</v>
      </c>
    </row>
    <row r="8" spans="1:8" x14ac:dyDescent="0.2">
      <c r="B8" s="1" t="s">
        <v>14</v>
      </c>
      <c r="C8" s="1">
        <f t="shared" si="0"/>
        <v>65</v>
      </c>
      <c r="D8" s="1" t="s">
        <v>12</v>
      </c>
      <c r="E8" s="1">
        <v>10</v>
      </c>
      <c r="F8" s="1">
        <v>5</v>
      </c>
      <c r="G8" s="1">
        <v>5</v>
      </c>
      <c r="H8" s="1">
        <v>45</v>
      </c>
    </row>
    <row r="9" spans="1:8" ht="17" thickBot="1" x14ac:dyDescent="0.25">
      <c r="B9" s="2" t="s">
        <v>15</v>
      </c>
      <c r="C9" s="2">
        <f t="shared" si="0"/>
        <v>95</v>
      </c>
      <c r="D9" s="2" t="s">
        <v>12</v>
      </c>
      <c r="E9" s="2">
        <v>20</v>
      </c>
      <c r="F9" s="2">
        <v>10</v>
      </c>
      <c r="G9" s="2">
        <v>15</v>
      </c>
      <c r="H9" s="2">
        <v>50</v>
      </c>
    </row>
    <row r="10" spans="1:8" x14ac:dyDescent="0.2">
      <c r="B10" s="3" t="s">
        <v>12</v>
      </c>
      <c r="C10" s="3"/>
      <c r="D10" s="3"/>
      <c r="E10" s="20"/>
      <c r="F10" s="20"/>
      <c r="G10" s="20"/>
      <c r="H10" s="20"/>
    </row>
    <row r="11" spans="1:8" x14ac:dyDescent="0.2">
      <c r="B11" s="1" t="s">
        <v>16</v>
      </c>
      <c r="C11" s="1"/>
      <c r="D11" s="1"/>
      <c r="E11" s="17"/>
      <c r="F11" s="17"/>
      <c r="G11" s="17"/>
      <c r="H11" s="17"/>
    </row>
    <row r="12" spans="1:8" x14ac:dyDescent="0.2">
      <c r="B12" s="1"/>
      <c r="C12" s="1"/>
      <c r="D12" s="1"/>
      <c r="E12" s="20"/>
      <c r="F12" s="20"/>
      <c r="G12" s="20"/>
      <c r="H12" s="20"/>
    </row>
    <row r="14" spans="1:8" x14ac:dyDescent="0.2">
      <c r="E14" t="s">
        <v>39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tabSelected="1" topLeftCell="A24" zoomScale="127" zoomScaleNormal="127" workbookViewId="0">
      <selection activeCell="B40" sqref="B40"/>
    </sheetView>
  </sheetViews>
  <sheetFormatPr baseColWidth="10" defaultRowHeight="16" x14ac:dyDescent="0.2"/>
  <sheetData>
    <row r="1" spans="1:10" x14ac:dyDescent="0.2">
      <c r="A1" t="s">
        <v>0</v>
      </c>
    </row>
    <row r="2" spans="1:10" x14ac:dyDescent="0.2">
      <c r="B2" s="1" t="s">
        <v>5</v>
      </c>
      <c r="C2" s="1"/>
      <c r="D2" s="1"/>
      <c r="E2" s="1" t="s">
        <v>1</v>
      </c>
      <c r="F2" s="1" t="s">
        <v>2</v>
      </c>
      <c r="G2" s="1" t="s">
        <v>3</v>
      </c>
      <c r="H2" s="1" t="s">
        <v>4</v>
      </c>
    </row>
    <row r="3" spans="1:10" x14ac:dyDescent="0.2">
      <c r="A3" t="s">
        <v>40</v>
      </c>
      <c r="B3" s="1" t="s">
        <v>8</v>
      </c>
      <c r="C3" s="1">
        <v>30</v>
      </c>
      <c r="D3" s="1" t="s">
        <v>9</v>
      </c>
      <c r="E3" s="17">
        <v>30</v>
      </c>
      <c r="F3" s="1"/>
      <c r="G3" s="17">
        <v>30</v>
      </c>
      <c r="H3" s="1"/>
    </row>
    <row r="4" spans="1:10" ht="17" thickBot="1" x14ac:dyDescent="0.25">
      <c r="B4" s="6" t="s">
        <v>10</v>
      </c>
      <c r="C4" s="6">
        <v>20</v>
      </c>
      <c r="D4" s="6" t="s">
        <v>9</v>
      </c>
      <c r="E4" s="6"/>
      <c r="F4" s="19">
        <v>20</v>
      </c>
      <c r="G4" s="19">
        <v>20</v>
      </c>
      <c r="H4" s="6"/>
    </row>
    <row r="5" spans="1:10" ht="17" thickTop="1" x14ac:dyDescent="0.2">
      <c r="B5" s="3" t="s">
        <v>11</v>
      </c>
      <c r="C5" s="3">
        <f t="shared" ref="C5:C8" si="0">SUM(E5:H5)</f>
        <v>20</v>
      </c>
      <c r="D5" s="3" t="s">
        <v>12</v>
      </c>
      <c r="E5" s="16">
        <v>5</v>
      </c>
      <c r="F5" s="16">
        <v>5</v>
      </c>
      <c r="G5" s="16">
        <v>5</v>
      </c>
      <c r="H5" s="16">
        <v>5</v>
      </c>
    </row>
    <row r="6" spans="1:10" x14ac:dyDescent="0.2">
      <c r="B6" s="1" t="s">
        <v>13</v>
      </c>
      <c r="C6" s="1">
        <f t="shared" si="0"/>
        <v>110</v>
      </c>
      <c r="D6" s="1" t="s">
        <v>12</v>
      </c>
      <c r="E6" s="1">
        <v>25</v>
      </c>
      <c r="F6" s="1">
        <v>10</v>
      </c>
      <c r="G6" s="1">
        <v>25</v>
      </c>
      <c r="H6" s="1">
        <v>50</v>
      </c>
    </row>
    <row r="7" spans="1:10" x14ac:dyDescent="0.2">
      <c r="B7" s="1" t="s">
        <v>14</v>
      </c>
      <c r="C7" s="1">
        <f t="shared" si="0"/>
        <v>65</v>
      </c>
      <c r="D7" s="1" t="s">
        <v>12</v>
      </c>
      <c r="E7" s="1">
        <v>10</v>
      </c>
      <c r="F7" s="1">
        <v>5</v>
      </c>
      <c r="G7" s="1">
        <v>5</v>
      </c>
      <c r="H7" s="1">
        <v>45</v>
      </c>
    </row>
    <row r="8" spans="1:10" ht="17" thickBot="1" x14ac:dyDescent="0.25">
      <c r="B8" s="6" t="s">
        <v>15</v>
      </c>
      <c r="C8" s="6">
        <f t="shared" si="0"/>
        <v>95</v>
      </c>
      <c r="D8" s="6" t="s">
        <v>12</v>
      </c>
      <c r="E8" s="6">
        <v>20</v>
      </c>
      <c r="F8" s="6">
        <v>10</v>
      </c>
      <c r="G8" s="6">
        <v>15</v>
      </c>
      <c r="H8" s="6">
        <v>50</v>
      </c>
    </row>
    <row r="9" spans="1:10" ht="17" thickTop="1" x14ac:dyDescent="0.2">
      <c r="B9" s="3" t="s">
        <v>12</v>
      </c>
      <c r="C9" s="3">
        <f>C5+C6+C7+C8</f>
        <v>290</v>
      </c>
      <c r="D9" s="3"/>
      <c r="E9" s="20">
        <f>SUM(E5:E8)</f>
        <v>60</v>
      </c>
      <c r="F9" s="20">
        <f>SUM(F5:F8)</f>
        <v>30</v>
      </c>
      <c r="G9" s="20">
        <f>SUM(G5:G8)</f>
        <v>50</v>
      </c>
      <c r="H9" s="20">
        <f>SUM(H5:H8)</f>
        <v>150</v>
      </c>
      <c r="I9">
        <f>SUM(E9:H9)</f>
        <v>290</v>
      </c>
      <c r="J9" t="s">
        <v>48</v>
      </c>
    </row>
    <row r="10" spans="1:10" x14ac:dyDescent="0.2">
      <c r="B10" s="1" t="s">
        <v>37</v>
      </c>
      <c r="C10" s="1"/>
      <c r="D10" s="1"/>
      <c r="E10" s="17">
        <f>E3</f>
        <v>30</v>
      </c>
      <c r="F10" s="17">
        <f>F4</f>
        <v>20</v>
      </c>
      <c r="G10" s="17">
        <f>E10+F10</f>
        <v>50</v>
      </c>
      <c r="H10" s="17">
        <v>3000</v>
      </c>
    </row>
    <row r="11" spans="1:10" x14ac:dyDescent="0.2">
      <c r="A11" t="s">
        <v>19</v>
      </c>
      <c r="B11" s="1" t="s">
        <v>36</v>
      </c>
      <c r="C11" s="1"/>
      <c r="D11" s="1"/>
      <c r="E11" s="21">
        <f>E9/E10</f>
        <v>2</v>
      </c>
      <c r="F11" s="7">
        <f>F9/F10</f>
        <v>1.5</v>
      </c>
      <c r="G11" s="21">
        <f>G9/G10</f>
        <v>1</v>
      </c>
      <c r="H11" s="24">
        <f>H9/H10*1000</f>
        <v>50</v>
      </c>
    </row>
    <row r="12" spans="1:10" x14ac:dyDescent="0.2">
      <c r="B12" s="26" t="s">
        <v>44</v>
      </c>
      <c r="E12">
        <f>E9+E3</f>
        <v>90</v>
      </c>
      <c r="F12">
        <f>F9+F4</f>
        <v>50</v>
      </c>
      <c r="G12">
        <f>G9</f>
        <v>50</v>
      </c>
      <c r="H12">
        <f>H9</f>
        <v>150</v>
      </c>
      <c r="I12">
        <f>SUM(E12:H12)</f>
        <v>340</v>
      </c>
    </row>
    <row r="14" spans="1:10" x14ac:dyDescent="0.2">
      <c r="A14" t="s">
        <v>27</v>
      </c>
      <c r="B14" t="s">
        <v>17</v>
      </c>
      <c r="C14" s="4">
        <f>E11</f>
        <v>2</v>
      </c>
      <c r="D14" s="4">
        <f>G11</f>
        <v>1</v>
      </c>
      <c r="E14" s="25">
        <f>SUM(C14:D14)</f>
        <v>3</v>
      </c>
    </row>
    <row r="15" spans="1:10" x14ac:dyDescent="0.2">
      <c r="B15" t="s">
        <v>18</v>
      </c>
      <c r="C15" s="4">
        <f>F11</f>
        <v>1.5</v>
      </c>
      <c r="D15" s="4">
        <f>G11</f>
        <v>1</v>
      </c>
      <c r="E15" s="25">
        <f>SUM(C15:D15)</f>
        <v>2.5</v>
      </c>
    </row>
    <row r="17" spans="1:16" x14ac:dyDescent="0.2">
      <c r="A17" t="s">
        <v>29</v>
      </c>
      <c r="B17" s="5" t="s">
        <v>38</v>
      </c>
      <c r="D17" s="23">
        <f>H11</f>
        <v>50</v>
      </c>
      <c r="F17">
        <v>240</v>
      </c>
      <c r="G17">
        <v>20</v>
      </c>
      <c r="H17">
        <f>F17*G17</f>
        <v>4800</v>
      </c>
    </row>
    <row r="18" spans="1:16" x14ac:dyDescent="0.2">
      <c r="B18" t="s">
        <v>21</v>
      </c>
      <c r="C18" s="4">
        <v>0.1</v>
      </c>
      <c r="D18" s="8">
        <f>D17*C18</f>
        <v>5</v>
      </c>
    </row>
    <row r="19" spans="1:16" x14ac:dyDescent="0.2">
      <c r="B19" t="s">
        <v>22</v>
      </c>
      <c r="D19" s="8">
        <f>D17+D18</f>
        <v>55</v>
      </c>
    </row>
    <row r="20" spans="1:16" x14ac:dyDescent="0.2">
      <c r="B20" t="s">
        <v>23</v>
      </c>
      <c r="C20" s="4">
        <v>0.13</v>
      </c>
      <c r="D20" s="8">
        <f>D19*C20</f>
        <v>7.15</v>
      </c>
    </row>
    <row r="21" spans="1:16" x14ac:dyDescent="0.2">
      <c r="B21" t="s">
        <v>24</v>
      </c>
      <c r="D21" s="8">
        <f>D19+D20</f>
        <v>62.15</v>
      </c>
    </row>
    <row r="22" spans="1:16" x14ac:dyDescent="0.2">
      <c r="B22" t="s">
        <v>25</v>
      </c>
      <c r="D22" s="9">
        <v>1</v>
      </c>
    </row>
    <row r="23" spans="1:16" x14ac:dyDescent="0.2">
      <c r="B23" t="s">
        <v>26</v>
      </c>
      <c r="D23" s="10">
        <f>D21+D22</f>
        <v>63.15</v>
      </c>
    </row>
    <row r="25" spans="1:16" x14ac:dyDescent="0.2">
      <c r="A25" t="s">
        <v>30</v>
      </c>
      <c r="B25" t="s">
        <v>28</v>
      </c>
      <c r="D25" s="12">
        <v>3</v>
      </c>
      <c r="E25" t="s">
        <v>41</v>
      </c>
      <c r="F25" t="s">
        <v>22</v>
      </c>
      <c r="G25" s="8">
        <f>D29</f>
        <v>13.2</v>
      </c>
      <c r="H25" t="s">
        <v>42</v>
      </c>
      <c r="I25" t="s">
        <v>28</v>
      </c>
      <c r="K25" s="15">
        <v>0.5</v>
      </c>
      <c r="O25" t="s">
        <v>22</v>
      </c>
      <c r="P25" s="8">
        <f>K29</f>
        <v>2.4637681159420288</v>
      </c>
    </row>
    <row r="26" spans="1:16" x14ac:dyDescent="0.2">
      <c r="B26" t="s">
        <v>12</v>
      </c>
      <c r="C26" s="22">
        <f>E14</f>
        <v>3</v>
      </c>
      <c r="D26" s="8">
        <f>D25*C26</f>
        <v>9</v>
      </c>
      <c r="F26" t="s">
        <v>28</v>
      </c>
      <c r="G26" s="13">
        <f>-D25</f>
        <v>-3</v>
      </c>
      <c r="I26" t="s">
        <v>12</v>
      </c>
      <c r="J26" s="4"/>
      <c r="K26" s="8"/>
      <c r="O26" t="s">
        <v>28</v>
      </c>
      <c r="P26" s="14">
        <f>-K25</f>
        <v>-0.5</v>
      </c>
    </row>
    <row r="27" spans="1:16" x14ac:dyDescent="0.2">
      <c r="B27" t="s">
        <v>20</v>
      </c>
      <c r="D27" s="8">
        <f>D25+D26</f>
        <v>12</v>
      </c>
      <c r="F27" s="5" t="s">
        <v>31</v>
      </c>
      <c r="G27" s="10">
        <f>G25+G26</f>
        <v>10.199999999999999</v>
      </c>
      <c r="I27" t="s">
        <v>20</v>
      </c>
      <c r="K27" s="8"/>
      <c r="O27" s="5" t="s">
        <v>31</v>
      </c>
      <c r="P27" s="10">
        <f>P25+P26</f>
        <v>1.9637681159420288</v>
      </c>
    </row>
    <row r="28" spans="1:16" x14ac:dyDescent="0.2">
      <c r="B28" t="s">
        <v>21</v>
      </c>
      <c r="C28" s="4">
        <v>0.1</v>
      </c>
      <c r="D28" s="8">
        <f>D27*C28</f>
        <v>1.2000000000000002</v>
      </c>
      <c r="G28" s="9"/>
      <c r="I28" t="s">
        <v>21</v>
      </c>
      <c r="J28" s="4"/>
      <c r="K28" s="8"/>
      <c r="P28" s="9"/>
    </row>
    <row r="29" spans="1:16" x14ac:dyDescent="0.2">
      <c r="B29" t="s">
        <v>22</v>
      </c>
      <c r="D29" s="8">
        <f>D27+D28</f>
        <v>13.2</v>
      </c>
      <c r="F29" s="5" t="s">
        <v>32</v>
      </c>
      <c r="G29" s="11">
        <f>G27/-G26</f>
        <v>3.4</v>
      </c>
      <c r="I29" t="s">
        <v>22</v>
      </c>
      <c r="K29" s="10">
        <f>K31-K30</f>
        <v>2.4637681159420288</v>
      </c>
      <c r="O29" s="5" t="s">
        <v>32</v>
      </c>
      <c r="P29" s="11">
        <f>P27/-P26</f>
        <v>3.9275362318840576</v>
      </c>
    </row>
    <row r="30" spans="1:16" x14ac:dyDescent="0.2">
      <c r="B30" t="s">
        <v>33</v>
      </c>
      <c r="C30" s="4">
        <v>0.15</v>
      </c>
      <c r="D30" s="8">
        <f>D29*C30</f>
        <v>1.9799999999999998</v>
      </c>
      <c r="I30" t="s">
        <v>33</v>
      </c>
      <c r="J30" s="4">
        <v>0.15</v>
      </c>
      <c r="K30" s="8">
        <f>K31/(1+J30)*J30</f>
        <v>0.36956521739130432</v>
      </c>
    </row>
    <row r="31" spans="1:16" x14ac:dyDescent="0.2">
      <c r="B31" t="s">
        <v>34</v>
      </c>
      <c r="D31" s="8">
        <f>D29+D30</f>
        <v>15.18</v>
      </c>
      <c r="I31" t="s">
        <v>34</v>
      </c>
      <c r="K31" s="8">
        <f>K33-K32</f>
        <v>2.833333333333333</v>
      </c>
    </row>
    <row r="32" spans="1:16" x14ac:dyDescent="0.2">
      <c r="B32" t="s">
        <v>23</v>
      </c>
      <c r="C32" s="4">
        <v>0.1</v>
      </c>
      <c r="D32" s="8">
        <f>D31*C32</f>
        <v>1.518</v>
      </c>
      <c r="I32" t="s">
        <v>23</v>
      </c>
      <c r="J32" s="4">
        <v>0.2</v>
      </c>
      <c r="K32" s="8">
        <f>K33/(1+J33+J32)*J32</f>
        <v>0.56666666666666676</v>
      </c>
    </row>
    <row r="33" spans="1:15" x14ac:dyDescent="0.2">
      <c r="B33" s="5" t="s">
        <v>35</v>
      </c>
      <c r="D33" s="10">
        <f>D31+D32</f>
        <v>16.698</v>
      </c>
      <c r="I33" t="s">
        <v>35</v>
      </c>
      <c r="K33" s="10">
        <v>3.4</v>
      </c>
    </row>
    <row r="35" spans="1:15" ht="29" customHeight="1" x14ac:dyDescent="0.2">
      <c r="A35" s="5" t="s">
        <v>43</v>
      </c>
      <c r="B35" s="28" t="s">
        <v>53</v>
      </c>
      <c r="C35" s="35" t="s">
        <v>55</v>
      </c>
      <c r="D35" s="30" t="s">
        <v>4</v>
      </c>
      <c r="E35" s="29" t="s">
        <v>54</v>
      </c>
    </row>
    <row r="36" spans="1:15" x14ac:dyDescent="0.2">
      <c r="B36" s="31" t="s">
        <v>47</v>
      </c>
      <c r="C36" s="33">
        <v>215</v>
      </c>
      <c r="D36" s="33">
        <v>155</v>
      </c>
      <c r="E36" s="33">
        <f>C36+D36</f>
        <v>370</v>
      </c>
    </row>
    <row r="37" spans="1:15" x14ac:dyDescent="0.2">
      <c r="B37" s="31" t="s">
        <v>45</v>
      </c>
      <c r="C37" s="32">
        <f>C3+C4</f>
        <v>50</v>
      </c>
      <c r="D37" s="32"/>
      <c r="E37" s="32">
        <f>E3+F4</f>
        <v>50</v>
      </c>
    </row>
    <row r="38" spans="1:15" x14ac:dyDescent="0.2">
      <c r="B38" s="31" t="s">
        <v>46</v>
      </c>
      <c r="C38" s="32">
        <f>E9+F9+G9</f>
        <v>140</v>
      </c>
      <c r="D38" s="32">
        <f>H9</f>
        <v>150</v>
      </c>
      <c r="E38" s="32">
        <f>C9</f>
        <v>290</v>
      </c>
      <c r="H38" t="s">
        <v>48</v>
      </c>
      <c r="O38">
        <f>C38+D38</f>
        <v>290</v>
      </c>
    </row>
    <row r="39" spans="1:15" x14ac:dyDescent="0.2">
      <c r="B39" s="31" t="s">
        <v>44</v>
      </c>
      <c r="C39" s="33">
        <f>C38+C37</f>
        <v>190</v>
      </c>
      <c r="D39" s="33">
        <f>D38</f>
        <v>150</v>
      </c>
      <c r="E39" s="33">
        <f>E37+E38</f>
        <v>340</v>
      </c>
    </row>
    <row r="40" spans="1:15" x14ac:dyDescent="0.2">
      <c r="B40" s="34" t="s">
        <v>53</v>
      </c>
      <c r="C40" s="29">
        <f>C36-C39</f>
        <v>25</v>
      </c>
      <c r="D40" s="29">
        <f>D36-D39</f>
        <v>5</v>
      </c>
      <c r="E40" s="29">
        <f>E36-E39</f>
        <v>30</v>
      </c>
      <c r="G40" s="9" t="s">
        <v>56</v>
      </c>
      <c r="H40" s="9"/>
      <c r="I40" s="9"/>
      <c r="J40" s="9"/>
      <c r="K40" s="9"/>
      <c r="L40" s="9"/>
    </row>
    <row r="42" spans="1:15" x14ac:dyDescent="0.2">
      <c r="A42" t="s">
        <v>49</v>
      </c>
    </row>
    <row r="43" spans="1:15" x14ac:dyDescent="0.2">
      <c r="B43" s="5" t="s">
        <v>50</v>
      </c>
      <c r="C43">
        <v>240</v>
      </c>
      <c r="D43">
        <v>20</v>
      </c>
      <c r="E43">
        <f>C43*D43</f>
        <v>4800</v>
      </c>
    </row>
    <row r="44" spans="1:15" x14ac:dyDescent="0.2">
      <c r="B44" s="5" t="s">
        <v>52</v>
      </c>
      <c r="E44">
        <v>3000</v>
      </c>
    </row>
    <row r="45" spans="1:15" x14ac:dyDescent="0.2">
      <c r="B45" s="5" t="s">
        <v>51</v>
      </c>
      <c r="E45" s="27">
        <f>E44/E43</f>
        <v>0.625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2013-02-07T10:17:11Z</dcterms:created>
  <dcterms:modified xsi:type="dcterms:W3CDTF">2022-11-20T19:35:55Z</dcterms:modified>
</cp:coreProperties>
</file>