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60" yWindow="760" windowWidth="20120" windowHeight="17860" activeTab="0"/>
  </bookViews>
  <sheets>
    <sheet name="Angabe" sheetId="1" r:id="rId1"/>
    <sheet name="BAB" sheetId="2" r:id="rId2"/>
    <sheet name="BAB quer" sheetId="3" r:id="rId3"/>
  </sheets>
  <definedNames>
    <definedName name="_xlnm.Print_Area" localSheetId="1">'BAB'!$A$1:$H$47</definedName>
  </definedNames>
  <calcPr fullCalcOnLoad="1"/>
</workbook>
</file>

<file path=xl/sharedStrings.xml><?xml version="1.0" encoding="utf-8"?>
<sst xmlns="http://schemas.openxmlformats.org/spreadsheetml/2006/main" count="117" uniqueCount="74">
  <si>
    <t>Summen</t>
  </si>
  <si>
    <t>Verwaltung</t>
  </si>
  <si>
    <t xml:space="preserve">Küche </t>
  </si>
  <si>
    <t>Keller</t>
  </si>
  <si>
    <t>Restaurant</t>
  </si>
  <si>
    <t>Umlage Verwaltung</t>
  </si>
  <si>
    <t>Zuschlagsbasen</t>
  </si>
  <si>
    <t>Getränke</t>
  </si>
  <si>
    <t>GKZ Restaurant</t>
  </si>
  <si>
    <t>Speisen</t>
  </si>
  <si>
    <t xml:space="preserve"> - WES</t>
  </si>
  <si>
    <t>Logis</t>
  </si>
  <si>
    <t>Küche, Keller, Restaurant und Logis. Im Restaurant werden neben hauseigenen Gästen</t>
  </si>
  <si>
    <t>auch Passanten verpflegt.</t>
  </si>
  <si>
    <t>Nach der betrieblichen Abgrenzung ergeben sich für das Jahr folgende Kosten</t>
  </si>
  <si>
    <t>1. Lebensmitteleinsatz</t>
  </si>
  <si>
    <t>2. Getränkeeinsatz</t>
  </si>
  <si>
    <t>3. Energiekosten</t>
  </si>
  <si>
    <t>Verteilungsschlüssel</t>
  </si>
  <si>
    <t>Küche</t>
  </si>
  <si>
    <t>Summe</t>
  </si>
  <si>
    <t>GKZ, Selbstkosten</t>
  </si>
  <si>
    <t>Nächtigungen</t>
  </si>
  <si>
    <t>Kosten</t>
  </si>
  <si>
    <t>a) Erstellung des BAB</t>
  </si>
  <si>
    <t>b) Berechnung der Gemeinkostenzuschlagssätze für Speisen und Getränke und Berechnung</t>
  </si>
  <si>
    <t>Erlöse</t>
  </si>
  <si>
    <t>Betriebserfolg</t>
  </si>
  <si>
    <t>gesamt</t>
  </si>
  <si>
    <t xml:space="preserve"> - Gesamtko BAB</t>
  </si>
  <si>
    <t>GK Summe I</t>
  </si>
  <si>
    <t>GK Summe II</t>
  </si>
  <si>
    <t xml:space="preserve"> + BG</t>
  </si>
  <si>
    <t xml:space="preserve"> + Ust</t>
  </si>
  <si>
    <t>Kartenpreis</t>
  </si>
  <si>
    <t>GK I</t>
  </si>
  <si>
    <t>GKZ/ Selbstkosten</t>
  </si>
  <si>
    <t>5. Personalkosten</t>
  </si>
  <si>
    <t>7. Diverse Kosten</t>
  </si>
  <si>
    <t>8. Kalk. Kosten</t>
  </si>
  <si>
    <t>1) Zusatzinformationen für die Kostenstellenrechnung:</t>
  </si>
  <si>
    <t>3) Erlöse zu Grundpreisen</t>
  </si>
  <si>
    <t>GKII</t>
  </si>
  <si>
    <t xml:space="preserve"> + NRA </t>
  </si>
  <si>
    <t>6. Diverse Kosten</t>
  </si>
  <si>
    <t>7. Kalk. Kosten</t>
  </si>
  <si>
    <t>AUFGABEN:</t>
  </si>
  <si>
    <t>4. Personalkosten</t>
  </si>
  <si>
    <t>5. Diverse Kosten</t>
  </si>
  <si>
    <t>6. Kalk. Kosten</t>
  </si>
  <si>
    <t>Beispiel Hotel Salzburg</t>
  </si>
  <si>
    <t>Das Hotel Salzburg ist ein Zwei-Saisonen Hotel und führt folgende Kostenstellen: Verwaltung,</t>
  </si>
  <si>
    <t>2) Umlage der allgemeinen Kostenstelle Verwaltung 12 : 10 : 18 : 60 %</t>
  </si>
  <si>
    <t>Hotel Salzburg_3FGA</t>
  </si>
  <si>
    <t>siehe BAB</t>
  </si>
  <si>
    <t>25m2</t>
  </si>
  <si>
    <t>55m2</t>
  </si>
  <si>
    <t>30m2</t>
  </si>
  <si>
    <t>100m2</t>
  </si>
  <si>
    <t>150m2</t>
  </si>
  <si>
    <t>gerundet</t>
  </si>
  <si>
    <t xml:space="preserve">    der durchschnittlichen Selbstkosten pro Nächtigung ( bei 5.890 Nächtigungen)</t>
  </si>
  <si>
    <t>Kalkulation Menü</t>
  </si>
  <si>
    <t xml:space="preserve">  anbieten. Berechnen den neuen NRA in EUR und in %.</t>
  </si>
  <si>
    <t>Die Energiekosten sind nach m2 aufzuteilen, insgesamt sind es 360 m2.</t>
  </si>
  <si>
    <t xml:space="preserve">   Der WES beträgt 4,80 EUR, NRA 270%,BG 10,5 %, USt</t>
  </si>
  <si>
    <t>c) Berechnung des Betriebserfolges für den Bereich Logis und den gesamten Betriebserfolg.</t>
  </si>
  <si>
    <t xml:space="preserve">d) Kalkulieren Sie den Abgabepreis des Menüs Rindsbraten mit Pürree und Dessert. </t>
  </si>
  <si>
    <t>e) Aus Konkurrenzgründen können wir das Menü nur zu einem Kartenpreis von 17,50 EUR</t>
  </si>
  <si>
    <t>Hotel Salzburg</t>
  </si>
  <si>
    <t>a+b</t>
  </si>
  <si>
    <t>c)</t>
  </si>
  <si>
    <t>d)</t>
  </si>
  <si>
    <t>e)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</si>
</sst>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??_-;_-@_-"/>
    <numFmt numFmtId="171" formatCode="_-* #,##0.000_-;\-* #,##0.000_-;_-* &quot;-&quot;??_-;_-@_-"/>
    <numFmt numFmtId="172" formatCode="_-* #,##0.0000_-;\-* #,##0.0000_-;_-* &quot;-&quot;??_-;_-@_-"/>
    <numFmt numFmtId="173" formatCode="_-* #,##0.00000_-;\-* #,##0.00000_-;_-* &quot;-&quot;??_-;_-@_-"/>
    <numFmt numFmtId="174" formatCode="_-* #,##0_-;\-* #,##0_-;_-* &quot;-&quot;??_-;_-@_-"/>
    <numFmt numFmtId="175" formatCode="0.0000"/>
    <numFmt numFmtId="176" formatCode="0.000"/>
    <numFmt numFmtId="177" formatCode="0.0"/>
    <numFmt numFmtId="178" formatCode="0.000000"/>
    <numFmt numFmtId="179" formatCode="0.00000"/>
    <numFmt numFmtId="180" formatCode="0.000000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0.0%"/>
  </numFmts>
  <fonts count="48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222222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7">
    <xf numFmtId="0" fontId="0" fillId="0" borderId="0" xfId="0" applyAlignment="1">
      <alignment/>
    </xf>
    <xf numFmtId="43" fontId="0" fillId="0" borderId="0" xfId="47" applyFont="1" applyAlignment="1">
      <alignment/>
    </xf>
    <xf numFmtId="43" fontId="0" fillId="0" borderId="0" xfId="0" applyNumberFormat="1" applyAlignment="1">
      <alignment/>
    </xf>
    <xf numFmtId="174" fontId="0" fillId="0" borderId="0" xfId="47" applyNumberFormat="1" applyFont="1" applyAlignment="1">
      <alignment/>
    </xf>
    <xf numFmtId="0" fontId="2" fillId="0" borderId="0" xfId="0" applyFont="1" applyAlignment="1">
      <alignment/>
    </xf>
    <xf numFmtId="43" fontId="3" fillId="0" borderId="0" xfId="0" applyNumberFormat="1" applyFont="1" applyAlignment="1">
      <alignment/>
    </xf>
    <xf numFmtId="43" fontId="2" fillId="0" borderId="0" xfId="47" applyFont="1" applyAlignment="1">
      <alignment/>
    </xf>
    <xf numFmtId="0" fontId="3" fillId="0" borderId="0" xfId="0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0" fillId="0" borderId="10" xfId="47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11" xfId="47" applyFont="1" applyBorder="1" applyAlignment="1">
      <alignment/>
    </xf>
    <xf numFmtId="43" fontId="0" fillId="0" borderId="12" xfId="47" applyFont="1" applyBorder="1" applyAlignment="1">
      <alignment/>
    </xf>
    <xf numFmtId="43" fontId="0" fillId="0" borderId="13" xfId="47" applyFont="1" applyBorder="1" applyAlignment="1">
      <alignment/>
    </xf>
    <xf numFmtId="43" fontId="3" fillId="0" borderId="0" xfId="47" applyFont="1" applyAlignment="1">
      <alignment/>
    </xf>
    <xf numFmtId="43" fontId="3" fillId="0" borderId="0" xfId="47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Alignment="1">
      <alignment/>
    </xf>
    <xf numFmtId="2" fontId="0" fillId="0" borderId="10" xfId="0" applyNumberFormat="1" applyBorder="1" applyAlignment="1">
      <alignment/>
    </xf>
    <xf numFmtId="43" fontId="4" fillId="0" borderId="16" xfId="47" applyFont="1" applyBorder="1" applyAlignment="1">
      <alignment/>
    </xf>
    <xf numFmtId="43" fontId="5" fillId="0" borderId="16" xfId="47" applyFont="1" applyBorder="1" applyAlignment="1">
      <alignment/>
    </xf>
    <xf numFmtId="0" fontId="6" fillId="0" borderId="16" xfId="0" applyFont="1" applyBorder="1" applyAlignment="1">
      <alignment/>
    </xf>
    <xf numFmtId="43" fontId="6" fillId="0" borderId="16" xfId="47" applyFont="1" applyBorder="1" applyAlignment="1">
      <alignment/>
    </xf>
    <xf numFmtId="0" fontId="4" fillId="0" borderId="16" xfId="0" applyFont="1" applyBorder="1" applyAlignment="1">
      <alignment/>
    </xf>
    <xf numFmtId="10" fontId="4" fillId="0" borderId="16" xfId="47" applyNumberFormat="1" applyFont="1" applyBorder="1" applyAlignment="1">
      <alignment/>
    </xf>
    <xf numFmtId="43" fontId="4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5" fillId="0" borderId="16" xfId="0" applyFont="1" applyBorder="1" applyAlignment="1">
      <alignment/>
    </xf>
    <xf numFmtId="43" fontId="4" fillId="33" borderId="16" xfId="47" applyFont="1" applyFill="1" applyBorder="1" applyAlignment="1">
      <alignment/>
    </xf>
    <xf numFmtId="0" fontId="0" fillId="0" borderId="0" xfId="0" applyFont="1" applyAlignment="1">
      <alignment/>
    </xf>
    <xf numFmtId="0" fontId="4" fillId="0" borderId="16" xfId="0" applyFont="1" applyBorder="1" applyAlignment="1">
      <alignment/>
    </xf>
    <xf numFmtId="43" fontId="4" fillId="0" borderId="16" xfId="47" applyFont="1" applyBorder="1" applyAlignment="1">
      <alignment/>
    </xf>
    <xf numFmtId="0" fontId="0" fillId="0" borderId="14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43" fontId="4" fillId="34" borderId="16" xfId="47" applyFont="1" applyFill="1" applyBorder="1" applyAlignment="1">
      <alignment/>
    </xf>
    <xf numFmtId="0" fontId="8" fillId="0" borderId="0" xfId="0" applyFont="1" applyAlignment="1">
      <alignment/>
    </xf>
    <xf numFmtId="0" fontId="0" fillId="0" borderId="15" xfId="0" applyFont="1" applyFill="1" applyBorder="1" applyAlignment="1">
      <alignment/>
    </xf>
    <xf numFmtId="43" fontId="0" fillId="0" borderId="0" xfId="47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7" fillId="0" borderId="0" xfId="0" applyFont="1" applyAlignment="1">
      <alignment/>
    </xf>
    <xf numFmtId="0" fontId="27" fillId="0" borderId="17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18" xfId="0" applyFont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6" fillId="0" borderId="14" xfId="0" applyFont="1" applyBorder="1" applyAlignment="1">
      <alignment/>
    </xf>
    <xf numFmtId="0" fontId="26" fillId="0" borderId="0" xfId="0" applyFont="1" applyBorder="1" applyAlignment="1">
      <alignment/>
    </xf>
    <xf numFmtId="43" fontId="26" fillId="0" borderId="0" xfId="47" applyFont="1" applyBorder="1" applyAlignment="1">
      <alignment/>
    </xf>
    <xf numFmtId="3" fontId="26" fillId="0" borderId="0" xfId="0" applyNumberFormat="1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0" xfId="0" applyFont="1" applyBorder="1" applyAlignment="1">
      <alignment/>
    </xf>
    <xf numFmtId="43" fontId="26" fillId="0" borderId="10" xfId="47" applyFont="1" applyBorder="1" applyAlignment="1">
      <alignment/>
    </xf>
    <xf numFmtId="3" fontId="26" fillId="0" borderId="10" xfId="0" applyNumberFormat="1" applyFont="1" applyBorder="1" applyAlignment="1">
      <alignment/>
    </xf>
    <xf numFmtId="0" fontId="26" fillId="0" borderId="13" xfId="0" applyFont="1" applyBorder="1" applyAlignment="1">
      <alignment/>
    </xf>
    <xf numFmtId="43" fontId="26" fillId="0" borderId="0" xfId="47" applyFont="1" applyFill="1" applyBorder="1" applyAlignment="1">
      <alignment/>
    </xf>
    <xf numFmtId="43" fontId="26" fillId="0" borderId="20" xfId="47" applyFont="1" applyBorder="1" applyAlignment="1">
      <alignment/>
    </xf>
    <xf numFmtId="3" fontId="26" fillId="0" borderId="20" xfId="0" applyNumberFormat="1" applyFont="1" applyBorder="1" applyAlignment="1">
      <alignment/>
    </xf>
    <xf numFmtId="3" fontId="26" fillId="0" borderId="0" xfId="0" applyNumberFormat="1" applyFont="1" applyAlignment="1">
      <alignment/>
    </xf>
    <xf numFmtId="1" fontId="26" fillId="0" borderId="0" xfId="0" applyNumberFormat="1" applyFont="1" applyBorder="1" applyAlignment="1">
      <alignment/>
    </xf>
    <xf numFmtId="1" fontId="26" fillId="0" borderId="0" xfId="0" applyNumberFormat="1" applyFont="1" applyFill="1" applyBorder="1" applyAlignment="1">
      <alignment/>
    </xf>
    <xf numFmtId="1" fontId="26" fillId="0" borderId="20" xfId="0" applyNumberFormat="1" applyFont="1" applyBorder="1" applyAlignment="1">
      <alignment/>
    </xf>
    <xf numFmtId="1" fontId="26" fillId="0" borderId="0" xfId="0" applyNumberFormat="1" applyFont="1" applyAlignment="1">
      <alignment/>
    </xf>
    <xf numFmtId="0" fontId="26" fillId="0" borderId="0" xfId="0" applyFont="1" applyFill="1" applyBorder="1" applyAlignment="1">
      <alignment/>
    </xf>
    <xf numFmtId="43" fontId="26" fillId="0" borderId="0" xfId="47" applyFont="1" applyAlignment="1">
      <alignment/>
    </xf>
    <xf numFmtId="43" fontId="29" fillId="0" borderId="0" xfId="47" applyFont="1" applyAlignment="1">
      <alignment/>
    </xf>
    <xf numFmtId="9" fontId="0" fillId="0" borderId="0" xfId="0" applyNumberFormat="1" applyAlignment="1">
      <alignment/>
    </xf>
    <xf numFmtId="43" fontId="3" fillId="35" borderId="0" xfId="0" applyNumberFormat="1" applyFont="1" applyFill="1" applyAlignment="1">
      <alignment/>
    </xf>
    <xf numFmtId="10" fontId="8" fillId="35" borderId="0" xfId="50" applyNumberFormat="1" applyFont="1" applyFill="1" applyAlignment="1">
      <alignment/>
    </xf>
    <xf numFmtId="9" fontId="0" fillId="35" borderId="0" xfId="50" applyFont="1" applyFill="1" applyAlignment="1">
      <alignment/>
    </xf>
    <xf numFmtId="169" fontId="0" fillId="35" borderId="0" xfId="45" applyFont="1" applyFill="1" applyAlignment="1">
      <alignment/>
    </xf>
    <xf numFmtId="9" fontId="0" fillId="35" borderId="0" xfId="47" applyNumberFormat="1" applyFont="1" applyFill="1" applyAlignment="1">
      <alignment/>
    </xf>
    <xf numFmtId="43" fontId="3" fillId="35" borderId="0" xfId="47" applyFont="1" applyFill="1" applyAlignment="1">
      <alignment/>
    </xf>
    <xf numFmtId="2" fontId="8" fillId="35" borderId="0" xfId="0" applyNumberFormat="1" applyFont="1" applyFill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google.at/url?sa=i&amp;rct=j&amp;q=&amp;esrc=s&amp;source=images&amp;cd=&amp;cad=rja&amp;uact=8&amp;ved=0ahUKEwiE2MGeyubXAhXRJlAKHWm-C8AQjRwIBw&amp;url=http%3A%2F%2Fwww.wienwebdesign.at%2Fhomepage_grafik%2Fposts%2Fhotels-direkt-an-der-skipiste--winter--skifahren-hotel1346.php&amp;psig=AOvVaw373uXXWw35Q4r9k3zgI8FZ&amp;ust=1512140915414704" TargetMode="External" /><Relationship Id="rId3" Type="http://schemas.openxmlformats.org/officeDocument/2006/relationships/hyperlink" Target="https://www.google.at/url?sa=i&amp;rct=j&amp;q=&amp;esrc=s&amp;source=images&amp;cd=&amp;cad=rja&amp;uact=8&amp;ved=0ahUKEwiE2MGeyubXAhXRJlAKHWm-C8AQjRwIBw&amp;url=http%3A%2F%2Fwww.wienwebdesign.at%2Fhomepage_grafik%2Fposts%2Fhotels-direkt-an-der-skipiste--winter--skifahren-hotel1346.php&amp;psig=AOvVaw373uXXWw35Q4r9k3zgI8FZ&amp;ust=151214091541470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5</xdr:row>
      <xdr:rowOff>85725</xdr:rowOff>
    </xdr:from>
    <xdr:to>
      <xdr:col>7</xdr:col>
      <xdr:colOff>371475</xdr:colOff>
      <xdr:row>10</xdr:row>
      <xdr:rowOff>114300</xdr:rowOff>
    </xdr:to>
    <xdr:pic>
      <xdr:nvPicPr>
        <xdr:cNvPr id="1" name="Grafik 3" descr="Bildergebnis für hotel salzburg comic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038225"/>
          <a:ext cx="14573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A27" sqref="A27"/>
    </sheetView>
  </sheetViews>
  <sheetFormatPr defaultColWidth="11.421875" defaultRowHeight="12.75"/>
  <cols>
    <col min="2" max="2" width="11.421875" style="0" customWidth="1"/>
    <col min="3" max="3" width="12.140625" style="0" customWidth="1"/>
    <col min="5" max="5" width="10.00390625" style="0" customWidth="1"/>
    <col min="6" max="6" width="10.421875" style="0" customWidth="1"/>
    <col min="7" max="7" width="9.140625" style="0" customWidth="1"/>
    <col min="8" max="8" width="9.00390625" style="0" customWidth="1"/>
  </cols>
  <sheetData>
    <row r="1" spans="1:9" ht="15">
      <c r="A1" s="41" t="s">
        <v>50</v>
      </c>
      <c r="B1" s="40"/>
      <c r="C1" s="40"/>
      <c r="D1" s="40"/>
      <c r="E1" s="40"/>
      <c r="F1" s="40"/>
      <c r="G1" s="40"/>
      <c r="H1" s="40"/>
      <c r="I1" s="40"/>
    </row>
    <row r="2" spans="1:9" ht="15">
      <c r="A2" s="40" t="s">
        <v>51</v>
      </c>
      <c r="B2" s="40"/>
      <c r="C2" s="40"/>
      <c r="D2" s="40"/>
      <c r="E2" s="40"/>
      <c r="F2" s="40"/>
      <c r="G2" s="40"/>
      <c r="H2" s="40"/>
      <c r="I2" s="40"/>
    </row>
    <row r="3" spans="1:9" ht="15">
      <c r="A3" s="40" t="s">
        <v>12</v>
      </c>
      <c r="B3" s="40"/>
      <c r="C3" s="40"/>
      <c r="D3" s="40"/>
      <c r="E3" s="40"/>
      <c r="F3" s="40"/>
      <c r="G3" s="40"/>
      <c r="H3" s="40"/>
      <c r="I3" s="40"/>
    </row>
    <row r="4" spans="1:9" ht="15">
      <c r="A4" s="40" t="s">
        <v>13</v>
      </c>
      <c r="B4" s="40"/>
      <c r="C4" s="40"/>
      <c r="D4" s="40"/>
      <c r="E4" s="40"/>
      <c r="F4" s="40"/>
      <c r="G4" s="40"/>
      <c r="H4" s="40"/>
      <c r="I4" s="40"/>
    </row>
    <row r="5" spans="1:9" ht="15">
      <c r="A5" s="40" t="s">
        <v>14</v>
      </c>
      <c r="B5" s="40"/>
      <c r="C5" s="40"/>
      <c r="D5" s="40"/>
      <c r="E5" s="40"/>
      <c r="F5" s="40"/>
      <c r="G5" s="42"/>
      <c r="H5" s="40"/>
      <c r="I5" s="40"/>
    </row>
    <row r="6" spans="1:9" ht="15">
      <c r="A6" s="40"/>
      <c r="B6" s="40"/>
      <c r="C6" s="40"/>
      <c r="D6" s="40"/>
      <c r="E6" s="40"/>
      <c r="F6" s="40"/>
      <c r="G6" s="40"/>
      <c r="H6" s="40"/>
      <c r="I6" s="40"/>
    </row>
    <row r="7" spans="1:9" ht="15">
      <c r="A7" s="40"/>
      <c r="B7" s="40"/>
      <c r="C7" s="40"/>
      <c r="D7" s="40"/>
      <c r="E7" s="40"/>
      <c r="F7" s="40"/>
      <c r="G7" s="40"/>
      <c r="H7" s="40"/>
      <c r="I7" s="40"/>
    </row>
    <row r="8" spans="1:9" ht="15">
      <c r="A8" s="40"/>
      <c r="B8" s="40"/>
      <c r="C8" s="40"/>
      <c r="D8" s="40"/>
      <c r="E8" s="40"/>
      <c r="F8" s="40"/>
      <c r="G8" s="40"/>
      <c r="H8" s="40"/>
      <c r="I8" s="40"/>
    </row>
    <row r="9" spans="1:9" ht="15">
      <c r="A9" s="40"/>
      <c r="B9" s="40"/>
      <c r="C9" s="40"/>
      <c r="D9" s="40"/>
      <c r="E9" s="40"/>
      <c r="F9" s="40"/>
      <c r="G9" s="40"/>
      <c r="H9" s="40"/>
      <c r="I9" s="40"/>
    </row>
    <row r="10" spans="1:9" ht="15">
      <c r="A10" s="40"/>
      <c r="B10" s="40"/>
      <c r="C10" s="40"/>
      <c r="D10" s="40"/>
      <c r="E10" s="40"/>
      <c r="F10" s="40"/>
      <c r="G10" s="40"/>
      <c r="H10" s="40"/>
      <c r="I10" s="40"/>
    </row>
    <row r="11" spans="1:9" ht="15">
      <c r="A11" s="40"/>
      <c r="B11" s="40"/>
      <c r="C11" s="40"/>
      <c r="D11" s="40"/>
      <c r="E11" s="40"/>
      <c r="F11" s="40"/>
      <c r="G11" s="40"/>
      <c r="H11" s="40"/>
      <c r="I11" s="40"/>
    </row>
    <row r="12" spans="1:9" ht="15">
      <c r="A12" s="40"/>
      <c r="B12" s="40"/>
      <c r="C12" s="40"/>
      <c r="D12" s="40"/>
      <c r="E12" s="40"/>
      <c r="F12" s="40"/>
      <c r="G12" s="40"/>
      <c r="H12" s="40"/>
      <c r="I12" s="40"/>
    </row>
    <row r="13" spans="1:9" ht="15">
      <c r="A13" s="40"/>
      <c r="B13" s="40"/>
      <c r="C13" s="40"/>
      <c r="D13" s="40"/>
      <c r="E13" s="40"/>
      <c r="F13" s="40"/>
      <c r="G13" s="40"/>
      <c r="H13" s="40"/>
      <c r="I13" s="40"/>
    </row>
    <row r="14" spans="1:9" ht="15">
      <c r="A14" s="43" t="s">
        <v>18</v>
      </c>
      <c r="B14" s="44"/>
      <c r="C14" s="44"/>
      <c r="D14" s="45" t="s">
        <v>1</v>
      </c>
      <c r="E14" s="45" t="s">
        <v>19</v>
      </c>
      <c r="F14" s="45" t="s">
        <v>3</v>
      </c>
      <c r="G14" s="46" t="s">
        <v>4</v>
      </c>
      <c r="H14" s="47" t="s">
        <v>11</v>
      </c>
      <c r="I14" s="40"/>
    </row>
    <row r="15" spans="1:9" ht="15">
      <c r="A15" s="48" t="s">
        <v>15</v>
      </c>
      <c r="B15" s="49"/>
      <c r="C15" s="50">
        <v>62000</v>
      </c>
      <c r="D15" s="49"/>
      <c r="E15" s="51"/>
      <c r="F15" s="49"/>
      <c r="G15" s="49"/>
      <c r="H15" s="52"/>
      <c r="I15" s="40"/>
    </row>
    <row r="16" spans="1:9" ht="15">
      <c r="A16" s="53" t="s">
        <v>16</v>
      </c>
      <c r="B16" s="54"/>
      <c r="C16" s="55">
        <v>24000</v>
      </c>
      <c r="D16" s="54"/>
      <c r="E16" s="54"/>
      <c r="F16" s="56"/>
      <c r="G16" s="54"/>
      <c r="H16" s="57"/>
      <c r="I16" s="40"/>
    </row>
    <row r="17" spans="1:9" ht="15">
      <c r="A17" s="48" t="s">
        <v>17</v>
      </c>
      <c r="B17" s="49"/>
      <c r="C17" s="50">
        <v>12000</v>
      </c>
      <c r="D17" s="50" t="s">
        <v>55</v>
      </c>
      <c r="E17" s="50" t="s">
        <v>56</v>
      </c>
      <c r="F17" s="50" t="s">
        <v>57</v>
      </c>
      <c r="G17" s="58" t="s">
        <v>58</v>
      </c>
      <c r="H17" s="59" t="s">
        <v>59</v>
      </c>
      <c r="I17" s="40"/>
    </row>
    <row r="18" spans="1:9" ht="15">
      <c r="A18" s="48" t="s">
        <v>37</v>
      </c>
      <c r="B18" s="49"/>
      <c r="C18" s="50">
        <v>118000</v>
      </c>
      <c r="D18" s="51" t="s">
        <v>54</v>
      </c>
      <c r="E18" s="51"/>
      <c r="F18" s="51"/>
      <c r="G18" s="40"/>
      <c r="H18" s="60"/>
      <c r="I18" s="61"/>
    </row>
    <row r="19" spans="1:9" ht="15">
      <c r="A19" s="48" t="s">
        <v>44</v>
      </c>
      <c r="B19" s="49"/>
      <c r="C19" s="50">
        <v>82000</v>
      </c>
      <c r="D19" s="62" t="s">
        <v>54</v>
      </c>
      <c r="E19" s="62"/>
      <c r="F19" s="62"/>
      <c r="G19" s="63"/>
      <c r="H19" s="64"/>
      <c r="I19" s="65"/>
    </row>
    <row r="20" spans="1:9" ht="15">
      <c r="A20" s="53" t="s">
        <v>45</v>
      </c>
      <c r="B20" s="54"/>
      <c r="C20" s="55">
        <v>128000</v>
      </c>
      <c r="D20" s="54" t="s">
        <v>54</v>
      </c>
      <c r="E20" s="54"/>
      <c r="F20" s="54"/>
      <c r="G20" s="54"/>
      <c r="H20" s="57"/>
      <c r="I20" s="40"/>
    </row>
    <row r="21" spans="1:9" ht="15">
      <c r="A21" s="40"/>
      <c r="B21" s="40"/>
      <c r="C21" s="40"/>
      <c r="D21" s="40"/>
      <c r="E21" s="40"/>
      <c r="F21" s="40"/>
      <c r="G21" s="40"/>
      <c r="H21" s="40"/>
      <c r="I21" s="40"/>
    </row>
    <row r="22" spans="1:9" ht="15">
      <c r="A22" s="40" t="s">
        <v>40</v>
      </c>
      <c r="B22" s="40"/>
      <c r="C22" s="40"/>
      <c r="D22" s="40"/>
      <c r="E22" s="40"/>
      <c r="F22" s="40"/>
      <c r="G22" s="40"/>
      <c r="H22" s="40"/>
      <c r="I22" s="40"/>
    </row>
    <row r="23" spans="1:9" ht="15">
      <c r="A23" s="66" t="s">
        <v>64</v>
      </c>
      <c r="B23" s="40"/>
      <c r="C23" s="40"/>
      <c r="D23" s="40"/>
      <c r="E23" s="40"/>
      <c r="F23" s="40"/>
      <c r="G23" s="40"/>
      <c r="H23" s="40"/>
      <c r="I23" s="40"/>
    </row>
    <row r="24" spans="1:9" ht="15">
      <c r="A24" s="41"/>
      <c r="B24" s="40"/>
      <c r="C24" s="40"/>
      <c r="D24" s="40"/>
      <c r="E24" s="40"/>
      <c r="F24" s="40"/>
      <c r="G24" s="40"/>
      <c r="H24" s="40"/>
      <c r="I24" s="40"/>
    </row>
    <row r="25" spans="1:9" ht="15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15">
      <c r="A26" s="40" t="s">
        <v>52</v>
      </c>
      <c r="B26" s="40"/>
      <c r="C26" s="40"/>
      <c r="D26" s="40"/>
      <c r="E26" s="40"/>
      <c r="F26" s="40"/>
      <c r="G26" s="40"/>
      <c r="H26" s="40"/>
      <c r="I26" s="40"/>
    </row>
    <row r="27" spans="1:9" ht="15">
      <c r="A27" s="40"/>
      <c r="B27" s="40"/>
      <c r="C27" s="40"/>
      <c r="D27" s="40"/>
      <c r="E27" s="40"/>
      <c r="F27" s="40"/>
      <c r="G27" s="40"/>
      <c r="H27" s="40"/>
      <c r="I27" s="40"/>
    </row>
    <row r="28" spans="1:9" ht="15">
      <c r="A28" s="40" t="s">
        <v>41</v>
      </c>
      <c r="B28" s="40"/>
      <c r="C28" s="40"/>
      <c r="D28" s="40"/>
      <c r="E28" s="40"/>
      <c r="F28" s="40"/>
      <c r="G28" s="40"/>
      <c r="H28" s="40"/>
      <c r="I28" s="40"/>
    </row>
    <row r="29" spans="1:9" ht="15">
      <c r="A29" s="40" t="s">
        <v>9</v>
      </c>
      <c r="B29" s="67">
        <v>158600</v>
      </c>
      <c r="C29" s="67"/>
      <c r="D29" s="40"/>
      <c r="E29" s="40"/>
      <c r="F29" s="40"/>
      <c r="G29" s="40"/>
      <c r="H29" s="40"/>
      <c r="I29" s="40"/>
    </row>
    <row r="30" spans="1:9" ht="15">
      <c r="A30" s="40" t="s">
        <v>7</v>
      </c>
      <c r="B30" s="67">
        <v>78500</v>
      </c>
      <c r="C30" s="67"/>
      <c r="D30" s="40"/>
      <c r="E30" s="40"/>
      <c r="F30" s="40"/>
      <c r="G30" s="40"/>
      <c r="H30" s="40"/>
      <c r="I30" s="40"/>
    </row>
    <row r="31" spans="1:9" ht="15">
      <c r="A31" s="40" t="s">
        <v>11</v>
      </c>
      <c r="B31" s="68">
        <v>190580</v>
      </c>
      <c r="C31" s="68"/>
      <c r="D31" s="40"/>
      <c r="E31" s="40"/>
      <c r="F31" s="40"/>
      <c r="G31" s="40"/>
      <c r="H31" s="40"/>
      <c r="I31" s="40"/>
    </row>
    <row r="32" spans="1:9" ht="15">
      <c r="A32" s="40" t="s">
        <v>20</v>
      </c>
      <c r="B32" s="67">
        <f>SUM(B29:B31)</f>
        <v>427680</v>
      </c>
      <c r="C32" s="67"/>
      <c r="D32" s="40"/>
      <c r="E32" s="40"/>
      <c r="F32" s="40"/>
      <c r="G32" s="40"/>
      <c r="H32" s="40"/>
      <c r="I32" s="40"/>
    </row>
    <row r="33" spans="1:9" ht="15">
      <c r="A33" s="40"/>
      <c r="B33" s="40"/>
      <c r="C33" s="40"/>
      <c r="D33" s="40"/>
      <c r="E33" s="40"/>
      <c r="F33" s="40"/>
      <c r="G33" s="40"/>
      <c r="H33" s="40"/>
      <c r="I33" s="40"/>
    </row>
    <row r="34" spans="1:9" ht="15">
      <c r="A34" s="41" t="s">
        <v>46</v>
      </c>
      <c r="B34" s="40"/>
      <c r="C34" s="40"/>
      <c r="D34" s="40"/>
      <c r="E34" s="40"/>
      <c r="F34" s="40"/>
      <c r="G34" s="40"/>
      <c r="H34" s="40"/>
      <c r="I34" s="40"/>
    </row>
    <row r="35" spans="1:9" ht="18.75" customHeight="1">
      <c r="A35" s="40" t="s">
        <v>24</v>
      </c>
      <c r="B35" s="40"/>
      <c r="C35" s="40"/>
      <c r="D35" s="40"/>
      <c r="E35" s="40"/>
      <c r="F35" s="40"/>
      <c r="G35" s="40"/>
      <c r="H35" s="40"/>
      <c r="I35" s="40"/>
    </row>
    <row r="36" spans="1:9" ht="19.5" customHeight="1">
      <c r="A36" s="40" t="s">
        <v>25</v>
      </c>
      <c r="B36" s="40"/>
      <c r="C36" s="40"/>
      <c r="D36" s="40"/>
      <c r="E36" s="40"/>
      <c r="F36" s="40"/>
      <c r="G36" s="40"/>
      <c r="H36" s="40"/>
      <c r="I36" s="40"/>
    </row>
    <row r="37" spans="1:9" ht="15.75" customHeight="1">
      <c r="A37" s="40" t="s">
        <v>61</v>
      </c>
      <c r="B37" s="40"/>
      <c r="C37" s="40"/>
      <c r="D37" s="40"/>
      <c r="E37" s="40"/>
      <c r="F37" s="40"/>
      <c r="G37" s="40"/>
      <c r="H37" s="40"/>
      <c r="I37" s="40"/>
    </row>
    <row r="38" spans="1:9" ht="19.5" customHeight="1">
      <c r="A38" s="40" t="s">
        <v>66</v>
      </c>
      <c r="B38" s="40"/>
      <c r="C38" s="40"/>
      <c r="D38" s="40"/>
      <c r="E38" s="40"/>
      <c r="F38" s="40"/>
      <c r="G38" s="40"/>
      <c r="H38" s="40"/>
      <c r="I38" s="40"/>
    </row>
    <row r="39" spans="1:9" ht="18.75" customHeight="1">
      <c r="A39" s="40" t="s">
        <v>67</v>
      </c>
      <c r="B39" s="40"/>
      <c r="C39" s="40"/>
      <c r="D39" s="40"/>
      <c r="E39" s="40"/>
      <c r="F39" s="40"/>
      <c r="G39" s="40"/>
      <c r="H39" s="40"/>
      <c r="I39" s="40"/>
    </row>
    <row r="40" spans="1:9" ht="15">
      <c r="A40" s="40" t="s">
        <v>65</v>
      </c>
      <c r="B40" s="40"/>
      <c r="C40" s="40"/>
      <c r="D40" s="40"/>
      <c r="E40" s="40"/>
      <c r="F40" s="40"/>
      <c r="G40" s="40"/>
      <c r="H40" s="40"/>
      <c r="I40" s="40"/>
    </row>
    <row r="41" spans="1:9" ht="15">
      <c r="A41" s="40" t="s">
        <v>68</v>
      </c>
      <c r="B41" s="40"/>
      <c r="C41" s="40"/>
      <c r="D41" s="40"/>
      <c r="E41" s="40"/>
      <c r="F41" s="40"/>
      <c r="G41" s="40"/>
      <c r="H41" s="40"/>
      <c r="I41" s="40"/>
    </row>
    <row r="42" spans="1:9" ht="15">
      <c r="A42" s="40" t="s">
        <v>63</v>
      </c>
      <c r="B42" s="40"/>
      <c r="C42" s="40"/>
      <c r="D42" s="40"/>
      <c r="E42" s="40"/>
      <c r="F42" s="40"/>
      <c r="G42" s="40"/>
      <c r="H42" s="40"/>
      <c r="I42" s="40"/>
    </row>
    <row r="43" spans="2:9" ht="15">
      <c r="B43" s="40"/>
      <c r="C43" s="40"/>
      <c r="D43" s="40"/>
      <c r="E43" s="40"/>
      <c r="F43" s="40"/>
      <c r="G43" s="40"/>
      <c r="H43" s="40"/>
      <c r="I43" s="40"/>
    </row>
    <row r="44" spans="1:9" ht="15">
      <c r="A44" s="40"/>
      <c r="B44" s="40"/>
      <c r="C44" s="40"/>
      <c r="D44" s="40"/>
      <c r="E44" s="40"/>
      <c r="F44" s="40"/>
      <c r="G44" s="40"/>
      <c r="H44" s="40"/>
      <c r="I44" s="40"/>
    </row>
    <row r="45" spans="1:9" ht="15">
      <c r="A45" s="40"/>
      <c r="B45" s="40"/>
      <c r="C45" s="40"/>
      <c r="D45" s="40"/>
      <c r="E45" s="40"/>
      <c r="F45" s="40"/>
      <c r="G45" s="40"/>
      <c r="H45" s="40"/>
      <c r="I45" s="40"/>
    </row>
    <row r="46" spans="1:9" ht="15">
      <c r="A46" s="40"/>
      <c r="B46" s="40"/>
      <c r="C46" s="40"/>
      <c r="D46" s="40"/>
      <c r="E46" s="40"/>
      <c r="F46" s="40"/>
      <c r="G46" s="40"/>
      <c r="H46" s="40"/>
      <c r="I46" s="40"/>
    </row>
    <row r="47" spans="1:9" ht="15">
      <c r="A47" s="40"/>
      <c r="B47" s="40"/>
      <c r="C47" s="40"/>
      <c r="D47" s="40"/>
      <c r="E47" s="40"/>
      <c r="F47" s="40"/>
      <c r="G47" s="40"/>
      <c r="H47" s="40"/>
      <c r="I47" s="40"/>
    </row>
    <row r="48" spans="1:9" ht="15">
      <c r="A48" s="40"/>
      <c r="B48" s="40"/>
      <c r="C48" s="40"/>
      <c r="D48" s="40"/>
      <c r="E48" s="40"/>
      <c r="F48" s="40"/>
      <c r="G48" s="40"/>
      <c r="H48" s="40"/>
      <c r="I48" s="40"/>
    </row>
    <row r="49" spans="1:9" ht="15">
      <c r="A49" s="40"/>
      <c r="B49" s="40"/>
      <c r="C49" s="40"/>
      <c r="D49" s="40"/>
      <c r="E49" s="40"/>
      <c r="F49" s="40"/>
      <c r="G49" s="40"/>
      <c r="H49" s="40"/>
      <c r="I49" s="40"/>
    </row>
    <row r="50" spans="1:9" ht="15">
      <c r="A50" s="40"/>
      <c r="B50" s="40"/>
      <c r="C50" s="40"/>
      <c r="D50" s="40"/>
      <c r="E50" s="40"/>
      <c r="F50" s="40"/>
      <c r="G50" s="40"/>
      <c r="H50" s="40"/>
      <c r="I50" s="40"/>
    </row>
    <row r="51" spans="1:9" ht="15">
      <c r="A51" s="40"/>
      <c r="B51" s="40"/>
      <c r="C51" s="40"/>
      <c r="D51" s="40"/>
      <c r="E51" s="40"/>
      <c r="F51" s="40"/>
      <c r="G51" s="40"/>
      <c r="H51" s="40"/>
      <c r="I51" s="40"/>
    </row>
    <row r="52" spans="1:9" ht="15">
      <c r="A52" s="40"/>
      <c r="B52" s="40"/>
      <c r="C52" s="40"/>
      <c r="D52" s="40"/>
      <c r="E52" s="40"/>
      <c r="F52" s="40"/>
      <c r="G52" s="40"/>
      <c r="H52" s="40"/>
      <c r="I52" s="40"/>
    </row>
    <row r="53" spans="1:9" ht="15">
      <c r="A53" s="40"/>
      <c r="B53" s="40"/>
      <c r="C53" s="40"/>
      <c r="D53" s="40"/>
      <c r="E53" s="40"/>
      <c r="F53" s="40"/>
      <c r="G53" s="40"/>
      <c r="H53" s="40"/>
      <c r="I53" s="40"/>
    </row>
    <row r="54" spans="1:9" ht="15">
      <c r="A54" s="40"/>
      <c r="B54" s="40"/>
      <c r="C54" s="40"/>
      <c r="D54" s="40"/>
      <c r="E54" s="40"/>
      <c r="F54" s="40"/>
      <c r="G54" s="40"/>
      <c r="H54" s="40"/>
      <c r="I54" s="40"/>
    </row>
    <row r="55" spans="1:9" ht="15">
      <c r="A55" s="40"/>
      <c r="B55" s="40"/>
      <c r="C55" s="40"/>
      <c r="D55" s="40"/>
      <c r="E55" s="40"/>
      <c r="F55" s="40"/>
      <c r="G55" s="40"/>
      <c r="H55" s="40"/>
      <c r="I55" s="40"/>
    </row>
    <row r="56" spans="1:9" ht="15">
      <c r="A56" s="40"/>
      <c r="B56" s="40"/>
      <c r="C56" s="40"/>
      <c r="D56" s="40"/>
      <c r="E56" s="40"/>
      <c r="F56" s="40"/>
      <c r="G56" s="40"/>
      <c r="H56" s="40"/>
      <c r="I56" s="40"/>
    </row>
    <row r="57" spans="1:9" ht="15">
      <c r="A57" s="40"/>
      <c r="B57" s="40"/>
      <c r="C57" s="40"/>
      <c r="D57" s="40"/>
      <c r="E57" s="40"/>
      <c r="F57" s="40"/>
      <c r="G57" s="40"/>
      <c r="H57" s="40"/>
      <c r="I57" s="40"/>
    </row>
    <row r="58" spans="1:9" ht="15">
      <c r="A58" s="40"/>
      <c r="B58" s="40"/>
      <c r="C58" s="40"/>
      <c r="D58" s="40"/>
      <c r="E58" s="40"/>
      <c r="F58" s="40"/>
      <c r="G58" s="40"/>
      <c r="H58" s="40"/>
      <c r="I58" s="40"/>
    </row>
    <row r="59" spans="1:9" ht="15">
      <c r="A59" s="40"/>
      <c r="B59" s="40"/>
      <c r="C59" s="40"/>
      <c r="D59" s="40"/>
      <c r="E59" s="40"/>
      <c r="F59" s="40"/>
      <c r="G59" s="40"/>
      <c r="H59" s="40"/>
      <c r="I59" s="40"/>
    </row>
    <row r="60" spans="1:9" ht="15">
      <c r="A60" s="40"/>
      <c r="B60" s="40"/>
      <c r="C60" s="40"/>
      <c r="D60" s="40"/>
      <c r="E60" s="40"/>
      <c r="F60" s="40"/>
      <c r="G60" s="40"/>
      <c r="H60" s="40"/>
      <c r="I60" s="40"/>
    </row>
    <row r="61" spans="1:9" ht="15">
      <c r="A61" s="40"/>
      <c r="B61" s="40"/>
      <c r="C61" s="40"/>
      <c r="D61" s="40"/>
      <c r="E61" s="40"/>
      <c r="F61" s="40"/>
      <c r="G61" s="40"/>
      <c r="H61" s="40"/>
      <c r="I61" s="40"/>
    </row>
    <row r="62" spans="1:9" ht="15">
      <c r="A62" s="40"/>
      <c r="B62" s="40"/>
      <c r="C62" s="40"/>
      <c r="D62" s="40"/>
      <c r="E62" s="40"/>
      <c r="F62" s="40"/>
      <c r="G62" s="40"/>
      <c r="H62" s="40"/>
      <c r="I62" s="40"/>
    </row>
    <row r="63" spans="1:9" ht="15">
      <c r="A63" s="40"/>
      <c r="B63" s="40"/>
      <c r="C63" s="40"/>
      <c r="D63" s="40"/>
      <c r="E63" s="40"/>
      <c r="F63" s="40"/>
      <c r="G63" s="40"/>
      <c r="H63" s="40"/>
      <c r="I63" s="40"/>
    </row>
    <row r="64" spans="1:9" ht="15">
      <c r="A64" s="40"/>
      <c r="B64" s="40"/>
      <c r="C64" s="40"/>
      <c r="D64" s="40"/>
      <c r="E64" s="40"/>
      <c r="F64" s="40"/>
      <c r="G64" s="40"/>
      <c r="H64" s="40"/>
      <c r="I64" s="40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/>
  <headerFooter alignWithMargins="0">
    <oddHeader>&amp;L3FGA&amp;CBAB &amp;R27.11.2017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C37" sqref="C37"/>
    </sheetView>
  </sheetViews>
  <sheetFormatPr defaultColWidth="11.421875" defaultRowHeight="12.75"/>
  <cols>
    <col min="1" max="1" width="17.00390625" style="0" customWidth="1"/>
    <col min="2" max="2" width="13.28125" style="0" customWidth="1"/>
    <col min="3" max="3" width="13.421875" style="0" customWidth="1"/>
    <col min="4" max="4" width="12.28125" style="0" bestFit="1" customWidth="1"/>
    <col min="5" max="5" width="12.28125" style="0" customWidth="1"/>
    <col min="6" max="6" width="11.8515625" style="0" bestFit="1" customWidth="1"/>
    <col min="7" max="9" width="12.00390625" style="0" customWidth="1"/>
  </cols>
  <sheetData>
    <row r="1" spans="1:2" ht="12.75">
      <c r="A1" s="7" t="s">
        <v>69</v>
      </c>
      <c r="B1" t="s">
        <v>70</v>
      </c>
    </row>
    <row r="2" spans="2:7" ht="12.7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11</v>
      </c>
    </row>
    <row r="3" spans="1:10" ht="12.75">
      <c r="A3" s="17" t="s">
        <v>15</v>
      </c>
      <c r="B3" s="12">
        <v>62000</v>
      </c>
      <c r="C3" s="12"/>
      <c r="D3" s="12">
        <f>B3</f>
        <v>62000</v>
      </c>
      <c r="E3" s="12"/>
      <c r="F3" s="12">
        <f>D3</f>
        <v>62000</v>
      </c>
      <c r="G3" s="13"/>
      <c r="H3" s="1"/>
      <c r="I3" s="1"/>
      <c r="J3" s="1"/>
    </row>
    <row r="4" spans="1:10" ht="12.75">
      <c r="A4" s="17" t="s">
        <v>16</v>
      </c>
      <c r="B4" s="10">
        <v>24000</v>
      </c>
      <c r="C4" s="10"/>
      <c r="D4" s="10"/>
      <c r="E4" s="10">
        <f>B4</f>
        <v>24000</v>
      </c>
      <c r="F4" s="10">
        <f>E4</f>
        <v>24000</v>
      </c>
      <c r="G4" s="14"/>
      <c r="H4" s="1"/>
      <c r="I4" s="1"/>
      <c r="J4" s="1"/>
    </row>
    <row r="5" spans="1:10" ht="12.75">
      <c r="A5" s="17" t="s">
        <v>17</v>
      </c>
      <c r="B5" s="11">
        <v>12600</v>
      </c>
      <c r="C5" s="1">
        <f>B5/H5*25</f>
        <v>875</v>
      </c>
      <c r="D5" s="1">
        <f>B5/H5*55</f>
        <v>1925</v>
      </c>
      <c r="E5" s="1">
        <f>B5/H5*30</f>
        <v>1050</v>
      </c>
      <c r="F5" s="1">
        <f>B5/H5*100</f>
        <v>3500</v>
      </c>
      <c r="G5" s="1">
        <f>B5/H5*150</f>
        <v>5250</v>
      </c>
      <c r="H5" s="1">
        <v>360</v>
      </c>
      <c r="I5" s="1">
        <f>SUM(H1:H5)</f>
        <v>360</v>
      </c>
      <c r="J5" s="1"/>
    </row>
    <row r="6" spans="1:10" ht="12.75">
      <c r="A6" s="17" t="s">
        <v>37</v>
      </c>
      <c r="B6" s="11">
        <v>118000</v>
      </c>
      <c r="C6" s="1">
        <v>10000</v>
      </c>
      <c r="D6" s="1">
        <v>32000</v>
      </c>
      <c r="E6" s="1">
        <v>17000</v>
      </c>
      <c r="F6" s="1">
        <v>23000</v>
      </c>
      <c r="G6" s="1">
        <v>36000</v>
      </c>
      <c r="H6" s="1"/>
      <c r="I6" s="1">
        <f>SUM(C6:G6)</f>
        <v>118000</v>
      </c>
      <c r="J6" s="1"/>
    </row>
    <row r="7" spans="1:10" ht="12.75">
      <c r="A7" s="17" t="s">
        <v>38</v>
      </c>
      <c r="B7" s="11">
        <v>82000</v>
      </c>
      <c r="C7" s="1">
        <f>1000*15</f>
        <v>15000</v>
      </c>
      <c r="D7" s="1">
        <v>10000</v>
      </c>
      <c r="E7" s="1">
        <f>1000*8</f>
        <v>8000</v>
      </c>
      <c r="F7" s="1">
        <f>1000*9</f>
        <v>9000</v>
      </c>
      <c r="G7" s="1">
        <v>40000</v>
      </c>
      <c r="H7" s="1"/>
      <c r="I7" s="1">
        <f>SUM(C7:G7)</f>
        <v>82000</v>
      </c>
      <c r="J7" s="1"/>
    </row>
    <row r="8" spans="1:10" ht="12.75">
      <c r="A8" s="18" t="s">
        <v>39</v>
      </c>
      <c r="B8" s="10">
        <v>128000</v>
      </c>
      <c r="C8" s="10">
        <f>B8*0.1</f>
        <v>12800</v>
      </c>
      <c r="D8" s="10">
        <f>B8*0.2</f>
        <v>25600</v>
      </c>
      <c r="E8" s="10">
        <f>B8*0.08</f>
        <v>10240</v>
      </c>
      <c r="F8" s="10">
        <f>B8*0.22</f>
        <v>28160</v>
      </c>
      <c r="G8" s="10">
        <f>B8*0.4</f>
        <v>51200</v>
      </c>
      <c r="H8" s="1"/>
      <c r="I8" s="1">
        <f>SUM(C8:G8)</f>
        <v>128000</v>
      </c>
      <c r="J8" s="1"/>
    </row>
    <row r="9" spans="1:10" ht="12.75">
      <c r="A9" s="34" t="s">
        <v>30</v>
      </c>
      <c r="B9" s="11">
        <f aca="true" t="shared" si="0" ref="B9:G9">SUM(B5:B8)</f>
        <v>340600</v>
      </c>
      <c r="C9" s="11">
        <f t="shared" si="0"/>
        <v>38675</v>
      </c>
      <c r="D9" s="11">
        <f t="shared" si="0"/>
        <v>69525</v>
      </c>
      <c r="E9" s="11">
        <f t="shared" si="0"/>
        <v>36290</v>
      </c>
      <c r="F9" s="11">
        <f t="shared" si="0"/>
        <v>63660</v>
      </c>
      <c r="G9" s="11">
        <f t="shared" si="0"/>
        <v>132450</v>
      </c>
      <c r="H9" s="1">
        <f>SUM(C9:G9)</f>
        <v>340600</v>
      </c>
      <c r="I9" s="1"/>
      <c r="J9" s="1"/>
    </row>
    <row r="10" spans="1:10" ht="12.75">
      <c r="A10" s="38" t="s">
        <v>5</v>
      </c>
      <c r="B10" s="10"/>
      <c r="C10" s="10">
        <f>C9</f>
        <v>38675</v>
      </c>
      <c r="D10" s="10">
        <f>C10*0.12</f>
        <v>4641</v>
      </c>
      <c r="E10" s="10">
        <f>C10*0.1</f>
        <v>3867.5</v>
      </c>
      <c r="F10" s="10">
        <f>C10*0.18</f>
        <v>6961.5</v>
      </c>
      <c r="G10" s="10">
        <f>C10*0.6</f>
        <v>23205</v>
      </c>
      <c r="H10" s="1">
        <f>SUM(D10:G10)</f>
        <v>38675</v>
      </c>
      <c r="I10" s="1"/>
      <c r="J10" s="1"/>
    </row>
    <row r="11" spans="1:10" ht="12.75">
      <c r="A11" t="s">
        <v>31</v>
      </c>
      <c r="B11" s="1">
        <f>B9</f>
        <v>340600</v>
      </c>
      <c r="C11" s="1">
        <v>0</v>
      </c>
      <c r="D11" s="15">
        <f>D9+D10</f>
        <v>74166</v>
      </c>
      <c r="E11" s="15">
        <f>E9+E10</f>
        <v>40157.5</v>
      </c>
      <c r="F11" s="15">
        <f>F9+F10</f>
        <v>70621.5</v>
      </c>
      <c r="G11" s="15">
        <f>G9+G10</f>
        <v>155655</v>
      </c>
      <c r="H11" s="1">
        <f>SUM(D11:G11)</f>
        <v>340600</v>
      </c>
      <c r="I11" s="1"/>
      <c r="J11" s="1"/>
    </row>
    <row r="12" spans="1:8" s="4" customFormat="1" ht="12.75">
      <c r="A12" s="4" t="s">
        <v>6</v>
      </c>
      <c r="D12" s="6">
        <f>D3</f>
        <v>62000</v>
      </c>
      <c r="E12" s="6">
        <f>E4</f>
        <v>24000</v>
      </c>
      <c r="F12" s="6">
        <f>F3+F4</f>
        <v>86000</v>
      </c>
      <c r="G12" s="4">
        <v>5890</v>
      </c>
      <c r="H12" s="4" t="s">
        <v>22</v>
      </c>
    </row>
    <row r="13" spans="1:8" ht="12.75">
      <c r="A13" t="s">
        <v>21</v>
      </c>
      <c r="D13" s="72">
        <f>D11/D12</f>
        <v>1.196225806451613</v>
      </c>
      <c r="E13" s="72">
        <f>E11/E12</f>
        <v>1.6732291666666668</v>
      </c>
      <c r="F13" s="72">
        <f>F11/F12</f>
        <v>0.8211802325581395</v>
      </c>
      <c r="G13" s="73">
        <f>G11/G12</f>
        <v>26.426994906621392</v>
      </c>
      <c r="H13" t="s">
        <v>23</v>
      </c>
    </row>
    <row r="15" ht="12.75">
      <c r="D15" s="2">
        <f>D11+E11+F11</f>
        <v>184945</v>
      </c>
    </row>
    <row r="16" spans="3:6" ht="12.75">
      <c r="C16" s="1"/>
      <c r="D16" s="1"/>
      <c r="E16" s="1"/>
      <c r="F16" s="1"/>
    </row>
    <row r="17" spans="1:7" ht="12.75">
      <c r="A17" s="7" t="s">
        <v>8</v>
      </c>
      <c r="C17" s="1"/>
      <c r="D17" s="1"/>
      <c r="E17" s="39" t="s">
        <v>60</v>
      </c>
      <c r="F17" s="1"/>
      <c r="G17" s="1"/>
    </row>
    <row r="18" spans="1:7" ht="12.75">
      <c r="A18" s="7" t="s">
        <v>9</v>
      </c>
      <c r="B18" s="5">
        <f>D13</f>
        <v>1.196225806451613</v>
      </c>
      <c r="C18" s="1">
        <f>F13</f>
        <v>0.8211802325581395</v>
      </c>
      <c r="D18" s="1">
        <f>B18+C18</f>
        <v>2.0174060390097526</v>
      </c>
      <c r="E18" s="74">
        <f>D13+F13</f>
        <v>2.0174060390097526</v>
      </c>
      <c r="F18" s="1"/>
      <c r="G18" s="3"/>
    </row>
    <row r="19" spans="1:7" ht="12.75">
      <c r="A19" s="7" t="s">
        <v>7</v>
      </c>
      <c r="B19" s="5">
        <f>E13</f>
        <v>1.6732291666666668</v>
      </c>
      <c r="C19" s="2">
        <f>F13</f>
        <v>0.8211802325581395</v>
      </c>
      <c r="D19" s="1">
        <f>B19+C19</f>
        <v>2.494409399224806</v>
      </c>
      <c r="E19" s="72">
        <f>E13+F13</f>
        <v>2.494409399224806</v>
      </c>
      <c r="G19" s="69"/>
    </row>
    <row r="20" spans="1:2" ht="12.75">
      <c r="A20" s="7"/>
      <c r="B20" s="8"/>
    </row>
    <row r="21" spans="2:5" ht="12.75">
      <c r="B21" s="2"/>
      <c r="E21" s="11"/>
    </row>
    <row r="22" spans="1:5" ht="12.75">
      <c r="A22" s="7" t="s">
        <v>71</v>
      </c>
      <c r="B22" s="2"/>
      <c r="E22" s="11"/>
    </row>
    <row r="23" spans="1:5" ht="12.75">
      <c r="A23" s="7" t="s">
        <v>27</v>
      </c>
      <c r="B23" s="5" t="s">
        <v>28</v>
      </c>
      <c r="C23" s="7" t="s">
        <v>11</v>
      </c>
      <c r="E23" s="16"/>
    </row>
    <row r="24" spans="1:5" ht="12.75">
      <c r="A24" t="s">
        <v>26</v>
      </c>
      <c r="B24" s="2">
        <f>Angabe!B32</f>
        <v>427680</v>
      </c>
      <c r="C24" s="1">
        <f>Angabe!B31</f>
        <v>190580</v>
      </c>
      <c r="D24" s="2"/>
      <c r="E24" s="11"/>
    </row>
    <row r="25" spans="1:5" ht="12.75">
      <c r="A25" t="s">
        <v>10</v>
      </c>
      <c r="B25" s="1">
        <f>F12</f>
        <v>86000</v>
      </c>
      <c r="C25" s="1"/>
      <c r="E25" s="1"/>
    </row>
    <row r="26" spans="1:5" ht="12.75">
      <c r="A26" t="s">
        <v>29</v>
      </c>
      <c r="B26" s="10">
        <f>B11</f>
        <v>340600</v>
      </c>
      <c r="C26" s="10">
        <f>G11</f>
        <v>155655</v>
      </c>
      <c r="D26" s="2"/>
      <c r="E26" s="1"/>
    </row>
    <row r="27" spans="2:8" ht="12.75">
      <c r="B27" s="70">
        <f>B24-B25-B26</f>
        <v>1080</v>
      </c>
      <c r="C27" s="75">
        <f>C24-C26</f>
        <v>34925</v>
      </c>
      <c r="E27" s="15"/>
      <c r="H27" s="2"/>
    </row>
    <row r="28" spans="4:6" ht="12.75">
      <c r="D28" s="1"/>
      <c r="E28" s="1"/>
      <c r="F28" s="1"/>
    </row>
    <row r="29" ht="12.75">
      <c r="A29" t="s">
        <v>72</v>
      </c>
    </row>
    <row r="30" spans="1:5" ht="12.75">
      <c r="A30" s="7" t="s">
        <v>62</v>
      </c>
      <c r="E30" t="s">
        <v>73</v>
      </c>
    </row>
    <row r="31" spans="3:5" ht="13.5">
      <c r="C31">
        <v>4.8</v>
      </c>
      <c r="E31" s="37">
        <f>C31</f>
        <v>4.8</v>
      </c>
    </row>
    <row r="32" spans="1:7" ht="13.5">
      <c r="A32" s="31" t="s">
        <v>43</v>
      </c>
      <c r="B32" s="69">
        <v>2.7</v>
      </c>
      <c r="C32" s="20">
        <f>C31*B32</f>
        <v>12.96</v>
      </c>
      <c r="D32" s="9"/>
      <c r="E32" s="70">
        <f>E33-E31</f>
        <v>9.597367338543808</v>
      </c>
      <c r="F32" s="71">
        <f>E32/E31</f>
        <v>1.9994515288632935</v>
      </c>
      <c r="G32" s="37"/>
    </row>
    <row r="33" spans="3:5" ht="12.75">
      <c r="C33" s="9">
        <f>C31+C32</f>
        <v>17.76</v>
      </c>
      <c r="E33" s="1">
        <f>E35-E34</f>
        <v>14.397367338543809</v>
      </c>
    </row>
    <row r="34" spans="1:5" ht="12.75">
      <c r="A34" t="s">
        <v>32</v>
      </c>
      <c r="B34">
        <v>10.5</v>
      </c>
      <c r="C34" s="20">
        <f>C33*B34/100</f>
        <v>1.8648000000000002</v>
      </c>
      <c r="E34" s="2">
        <f>E35*10.5/110.5</f>
        <v>1.5117235705471002</v>
      </c>
    </row>
    <row r="35" spans="3:5" ht="12.75">
      <c r="C35" s="9">
        <f>C33+C34</f>
        <v>19.6248</v>
      </c>
      <c r="E35" s="1">
        <f>E37-E36</f>
        <v>15.90909090909091</v>
      </c>
    </row>
    <row r="36" spans="1:5" ht="12.75">
      <c r="A36" t="s">
        <v>33</v>
      </c>
      <c r="B36">
        <v>10</v>
      </c>
      <c r="C36" s="20">
        <f>C35*B36/100</f>
        <v>1.96248</v>
      </c>
      <c r="E36" s="1">
        <f>E37/11</f>
        <v>1.5909090909090908</v>
      </c>
    </row>
    <row r="37" spans="1:5" ht="13.5">
      <c r="A37" t="s">
        <v>34</v>
      </c>
      <c r="C37" s="76">
        <f>C35+C36</f>
        <v>21.58728</v>
      </c>
      <c r="E37">
        <v>17.5</v>
      </c>
    </row>
  </sheetData>
  <sheetProtection/>
  <printOptions/>
  <pageMargins left="0.24" right="0.14" top="0.52" bottom="0.47" header="0.4921259845" footer="0.492125984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B23" sqref="B23"/>
    </sheetView>
  </sheetViews>
  <sheetFormatPr defaultColWidth="11.421875" defaultRowHeight="12.75"/>
  <cols>
    <col min="1" max="1" width="28.8515625" style="0" customWidth="1"/>
    <col min="2" max="2" width="18.421875" style="0" customWidth="1"/>
    <col min="3" max="3" width="15.7109375" style="0" bestFit="1" customWidth="1"/>
    <col min="4" max="4" width="15.7109375" style="0" customWidth="1"/>
    <col min="5" max="5" width="16.421875" style="0" customWidth="1"/>
    <col min="6" max="6" width="16.28125" style="0" bestFit="1" customWidth="1"/>
    <col min="7" max="7" width="17.140625" style="0" bestFit="1" customWidth="1"/>
    <col min="8" max="8" width="11.140625" style="0" bestFit="1" customWidth="1"/>
  </cols>
  <sheetData>
    <row r="1" ht="19.5">
      <c r="A1" s="19" t="s">
        <v>53</v>
      </c>
    </row>
    <row r="2" ht="19.5">
      <c r="A2" s="19"/>
    </row>
    <row r="3" spans="1:7" ht="18">
      <c r="A3" s="28"/>
      <c r="B3" s="25" t="s">
        <v>0</v>
      </c>
      <c r="C3" s="25" t="s">
        <v>1</v>
      </c>
      <c r="D3" s="25" t="s">
        <v>2</v>
      </c>
      <c r="E3" s="25" t="s">
        <v>3</v>
      </c>
      <c r="F3" s="25" t="s">
        <v>4</v>
      </c>
      <c r="G3" s="25" t="s">
        <v>11</v>
      </c>
    </row>
    <row r="4" spans="1:8" ht="18">
      <c r="A4" s="35" t="s">
        <v>15</v>
      </c>
      <c r="B4" s="36">
        <v>62000</v>
      </c>
      <c r="C4" s="30"/>
      <c r="D4" s="30">
        <f>B4</f>
        <v>62000</v>
      </c>
      <c r="E4" s="30"/>
      <c r="F4" s="30">
        <f>B4</f>
        <v>62000</v>
      </c>
      <c r="G4" s="30"/>
      <c r="H4" s="1"/>
    </row>
    <row r="5" spans="1:8" ht="18">
      <c r="A5" s="35" t="s">
        <v>16</v>
      </c>
      <c r="B5" s="36">
        <v>24000</v>
      </c>
      <c r="C5" s="30"/>
      <c r="D5" s="30"/>
      <c r="E5" s="30">
        <f>B5</f>
        <v>24000</v>
      </c>
      <c r="F5" s="30">
        <f>B5</f>
        <v>24000</v>
      </c>
      <c r="G5" s="30"/>
      <c r="H5" s="1"/>
    </row>
    <row r="6" spans="1:8" ht="18">
      <c r="A6" s="32" t="s">
        <v>17</v>
      </c>
      <c r="B6" s="33">
        <v>12000</v>
      </c>
      <c r="C6" s="21"/>
      <c r="D6" s="21"/>
      <c r="E6" s="21"/>
      <c r="F6" s="21"/>
      <c r="G6" s="21"/>
      <c r="H6" s="1"/>
    </row>
    <row r="7" spans="1:8" ht="18">
      <c r="A7" s="32" t="s">
        <v>47</v>
      </c>
      <c r="B7" s="33">
        <v>118000</v>
      </c>
      <c r="C7" s="21">
        <v>10000</v>
      </c>
      <c r="D7" s="21">
        <v>32000</v>
      </c>
      <c r="E7" s="21">
        <v>17000</v>
      </c>
      <c r="F7" s="21">
        <v>23000</v>
      </c>
      <c r="G7" s="21">
        <v>36000</v>
      </c>
      <c r="H7" s="1"/>
    </row>
    <row r="8" spans="1:8" ht="18">
      <c r="A8" s="32" t="s">
        <v>48</v>
      </c>
      <c r="B8" s="33">
        <v>82000</v>
      </c>
      <c r="C8" s="21">
        <f>1000*15</f>
        <v>15000</v>
      </c>
      <c r="D8" s="21">
        <v>10000</v>
      </c>
      <c r="E8" s="21">
        <f>1000*8</f>
        <v>8000</v>
      </c>
      <c r="F8" s="21">
        <f>1000*9</f>
        <v>9000</v>
      </c>
      <c r="G8" s="21">
        <v>40000</v>
      </c>
      <c r="H8" s="1"/>
    </row>
    <row r="9" spans="1:8" ht="18">
      <c r="A9" s="32" t="s">
        <v>49</v>
      </c>
      <c r="B9" s="33">
        <v>128000</v>
      </c>
      <c r="C9" s="21">
        <f>B9*0.1</f>
        <v>12800</v>
      </c>
      <c r="D9" s="21">
        <f>B9*0.2</f>
        <v>25600</v>
      </c>
      <c r="E9" s="21">
        <f>B9*0.08</f>
        <v>10240</v>
      </c>
      <c r="F9" s="21">
        <f>B9*0.22</f>
        <v>28160</v>
      </c>
      <c r="G9" s="21">
        <f>B9*0.4</f>
        <v>51200</v>
      </c>
      <c r="H9" s="1"/>
    </row>
    <row r="10" spans="1:8" ht="18">
      <c r="A10" s="29" t="s">
        <v>35</v>
      </c>
      <c r="B10" s="21">
        <f>SUM(B6:B9)</f>
        <v>340000</v>
      </c>
      <c r="C10" s="21"/>
      <c r="D10" s="22"/>
      <c r="E10" s="22"/>
      <c r="F10" s="22"/>
      <c r="G10" s="22"/>
      <c r="H10" s="1"/>
    </row>
    <row r="11" spans="1:8" ht="18">
      <c r="A11" s="29" t="s">
        <v>5</v>
      </c>
      <c r="B11" s="21"/>
      <c r="C11" s="21"/>
      <c r="D11" s="22"/>
      <c r="E11" s="22"/>
      <c r="F11" s="22"/>
      <c r="G11" s="22"/>
      <c r="H11" s="1"/>
    </row>
    <row r="12" spans="1:8" ht="18">
      <c r="A12" s="29" t="s">
        <v>42</v>
      </c>
      <c r="B12" s="21"/>
      <c r="C12" s="21"/>
      <c r="D12" s="22"/>
      <c r="E12" s="22"/>
      <c r="F12" s="22"/>
      <c r="G12" s="22"/>
      <c r="H12" s="1"/>
    </row>
    <row r="13" spans="1:8" ht="18">
      <c r="A13" s="29" t="s">
        <v>6</v>
      </c>
      <c r="B13" s="23"/>
      <c r="C13" s="23"/>
      <c r="D13" s="24"/>
      <c r="E13" s="24"/>
      <c r="F13" s="24"/>
      <c r="G13" s="23"/>
      <c r="H13" s="4"/>
    </row>
    <row r="14" spans="1:7" ht="18">
      <c r="A14" s="29" t="s">
        <v>36</v>
      </c>
      <c r="B14" s="25"/>
      <c r="C14" s="25"/>
      <c r="D14" s="26"/>
      <c r="E14" s="26"/>
      <c r="F14" s="26"/>
      <c r="G14" s="27"/>
    </row>
    <row r="18" ht="19.5">
      <c r="A18" s="19" t="s">
        <v>53</v>
      </c>
    </row>
    <row r="19" ht="19.5">
      <c r="A19" s="19"/>
    </row>
    <row r="20" spans="1:7" ht="18">
      <c r="A20" s="28"/>
      <c r="B20" s="25" t="s">
        <v>0</v>
      </c>
      <c r="C20" s="25" t="s">
        <v>1</v>
      </c>
      <c r="D20" s="25" t="s">
        <v>2</v>
      </c>
      <c r="E20" s="25" t="s">
        <v>3</v>
      </c>
      <c r="F20" s="25" t="s">
        <v>4</v>
      </c>
      <c r="G20" s="25" t="s">
        <v>11</v>
      </c>
    </row>
    <row r="21" spans="1:7" ht="18">
      <c r="A21" s="35" t="s">
        <v>15</v>
      </c>
      <c r="B21" s="36">
        <v>62000</v>
      </c>
      <c r="C21" s="30"/>
      <c r="D21" s="30"/>
      <c r="E21" s="30"/>
      <c r="F21" s="30"/>
      <c r="G21" s="30"/>
    </row>
    <row r="22" spans="1:7" ht="18">
      <c r="A22" s="35" t="s">
        <v>16</v>
      </c>
      <c r="B22" s="36">
        <v>24000</v>
      </c>
      <c r="C22" s="30"/>
      <c r="D22" s="30"/>
      <c r="E22" s="30"/>
      <c r="F22" s="30"/>
      <c r="G22" s="30"/>
    </row>
    <row r="23" spans="1:7" ht="18">
      <c r="A23" s="32" t="s">
        <v>17</v>
      </c>
      <c r="B23" s="33">
        <v>12000</v>
      </c>
      <c r="C23" s="21"/>
      <c r="D23" s="21"/>
      <c r="E23" s="21"/>
      <c r="F23" s="21"/>
      <c r="G23" s="21"/>
    </row>
    <row r="24" spans="1:7" ht="18">
      <c r="A24" s="32" t="s">
        <v>47</v>
      </c>
      <c r="B24" s="33">
        <v>118000</v>
      </c>
      <c r="C24" s="21">
        <v>10000</v>
      </c>
      <c r="D24" s="21">
        <v>32000</v>
      </c>
      <c r="E24" s="21">
        <v>17000</v>
      </c>
      <c r="F24" s="21">
        <v>23000</v>
      </c>
      <c r="G24" s="21">
        <v>36000</v>
      </c>
    </row>
    <row r="25" spans="1:7" ht="18">
      <c r="A25" s="32" t="s">
        <v>48</v>
      </c>
      <c r="B25" s="33">
        <v>82000</v>
      </c>
      <c r="C25" s="21">
        <f>1000*15</f>
        <v>15000</v>
      </c>
      <c r="D25" s="21">
        <v>10000</v>
      </c>
      <c r="E25" s="21">
        <f>1000*8</f>
        <v>8000</v>
      </c>
      <c r="F25" s="21">
        <f>1000*9</f>
        <v>9000</v>
      </c>
      <c r="G25" s="21">
        <v>40000</v>
      </c>
    </row>
    <row r="26" spans="1:7" ht="18">
      <c r="A26" s="32" t="s">
        <v>49</v>
      </c>
      <c r="B26" s="33">
        <v>128000</v>
      </c>
      <c r="C26" s="21">
        <f>B26*0.1</f>
        <v>12800</v>
      </c>
      <c r="D26" s="21">
        <f>B26*0.2</f>
        <v>25600</v>
      </c>
      <c r="E26" s="21">
        <f>B26*0.08</f>
        <v>10240</v>
      </c>
      <c r="F26" s="21">
        <f>B26*0.22</f>
        <v>28160</v>
      </c>
      <c r="G26" s="21">
        <f>B26*0.4</f>
        <v>51200</v>
      </c>
    </row>
    <row r="27" spans="1:7" ht="18">
      <c r="A27" s="29" t="s">
        <v>35</v>
      </c>
      <c r="B27" s="21">
        <f>SUM(B23:B26)</f>
        <v>340000</v>
      </c>
      <c r="C27" s="21"/>
      <c r="D27" s="22"/>
      <c r="E27" s="22"/>
      <c r="F27" s="22"/>
      <c r="G27" s="22"/>
    </row>
    <row r="28" spans="1:7" ht="18">
      <c r="A28" s="29" t="s">
        <v>5</v>
      </c>
      <c r="B28" s="21"/>
      <c r="C28" s="21"/>
      <c r="D28" s="22"/>
      <c r="E28" s="22"/>
      <c r="F28" s="22"/>
      <c r="G28" s="22"/>
    </row>
    <row r="29" spans="1:7" ht="18">
      <c r="A29" s="29" t="s">
        <v>42</v>
      </c>
      <c r="B29" s="21"/>
      <c r="C29" s="21"/>
      <c r="D29" s="22"/>
      <c r="E29" s="22"/>
      <c r="F29" s="22"/>
      <c r="G29" s="22"/>
    </row>
    <row r="30" spans="1:7" ht="18">
      <c r="A30" s="29" t="s">
        <v>6</v>
      </c>
      <c r="B30" s="23"/>
      <c r="C30" s="23"/>
      <c r="D30" s="24"/>
      <c r="E30" s="24"/>
      <c r="F30" s="24"/>
      <c r="G30" s="23"/>
    </row>
    <row r="31" spans="1:7" ht="18">
      <c r="A31" s="29" t="s">
        <v>36</v>
      </c>
      <c r="B31" s="25"/>
      <c r="C31" s="25"/>
      <c r="D31" s="26"/>
      <c r="E31" s="26"/>
      <c r="F31" s="26"/>
      <c r="G31" s="27"/>
    </row>
  </sheetData>
  <sheetProtection/>
  <printOptions/>
  <pageMargins left="0.787401575" right="0.49" top="0.984251969" bottom="0.984251969" header="0.4921259845" footer="0.492125984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Margit Bogensperger</dc:creator>
  <cp:keywords/>
  <dc:description/>
  <cp:lastModifiedBy>Microsoft Office User</cp:lastModifiedBy>
  <cp:lastPrinted>2022-11-16T09:27:21Z</cp:lastPrinted>
  <dcterms:created xsi:type="dcterms:W3CDTF">2006-12-28T12:12:53Z</dcterms:created>
  <dcterms:modified xsi:type="dcterms:W3CDTF">2022-12-13T21:03:51Z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