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rner/Downloads/"/>
    </mc:Choice>
  </mc:AlternateContent>
  <xr:revisionPtr revIDLastSave="0" documentId="13_ncr:1_{7E3AE534-33C1-1748-9B81-E93197F0D804}" xr6:coauthVersionLast="47" xr6:coauthVersionMax="47" xr10:uidLastSave="{00000000-0000-0000-0000-000000000000}"/>
  <bookViews>
    <workbookView xWindow="4080" yWindow="500" windowWidth="30240" windowHeight="17900" xr2:uid="{DA2461C2-6E16-D649-9378-FC042DA33F11}"/>
  </bookViews>
  <sheets>
    <sheet name="Tabelle3" sheetId="3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0" i="2" l="1"/>
  <c r="K17" i="2"/>
  <c r="H17" i="2"/>
  <c r="O7" i="2"/>
  <c r="F81" i="3"/>
  <c r="I79" i="3" s="1"/>
  <c r="I80" i="3" s="1"/>
  <c r="C86" i="3" s="1"/>
  <c r="F86" i="3" s="1"/>
  <c r="L52" i="3"/>
  <c r="P53" i="2"/>
  <c r="F52" i="2"/>
  <c r="F51" i="2"/>
  <c r="F49" i="2"/>
  <c r="I49" i="2" s="1"/>
  <c r="I47" i="2"/>
  <c r="F47" i="2"/>
  <c r="L49" i="2"/>
  <c r="L47" i="2"/>
  <c r="N41" i="2"/>
  <c r="M41" i="2"/>
  <c r="L41" i="2"/>
  <c r="N40" i="2"/>
  <c r="L40" i="2"/>
  <c r="K94" i="3"/>
  <c r="L93" i="3"/>
  <c r="L91" i="3"/>
  <c r="L89" i="3"/>
  <c r="N6" i="2"/>
  <c r="O6" i="2" s="1"/>
  <c r="P7" i="2"/>
  <c r="Q7" i="2" s="1"/>
  <c r="H7" i="2"/>
  <c r="H6" i="2"/>
  <c r="H5" i="2"/>
  <c r="L86" i="3"/>
  <c r="J74" i="3"/>
  <c r="G73" i="3" s="1"/>
  <c r="B37" i="3"/>
  <c r="C36" i="3"/>
  <c r="D36" i="3" s="1"/>
  <c r="G39" i="3" s="1"/>
  <c r="G40" i="3" s="1"/>
  <c r="J39" i="3" s="1"/>
  <c r="C35" i="3"/>
  <c r="L31" i="3"/>
  <c r="D22" i="3"/>
  <c r="D13" i="3"/>
  <c r="D14" i="3" s="1"/>
  <c r="C78" i="3"/>
  <c r="C81" i="3" s="1"/>
  <c r="G71" i="3"/>
  <c r="J70" i="3" s="1"/>
  <c r="D18" i="3"/>
  <c r="D20" i="3" s="1"/>
  <c r="D23" i="3" s="1"/>
  <c r="G7" i="3"/>
  <c r="J5" i="3" s="1"/>
  <c r="J7" i="2"/>
  <c r="C37" i="3" l="1"/>
  <c r="F43" i="3" s="1"/>
  <c r="D24" i="3"/>
  <c r="D26" i="3" s="1"/>
  <c r="B52" i="3"/>
  <c r="C52" i="3" s="1"/>
  <c r="D52" i="3" s="1"/>
  <c r="B58" i="3"/>
  <c r="C58" i="3" s="1"/>
  <c r="D58" i="3" s="1"/>
  <c r="B56" i="3"/>
  <c r="D56" i="3" s="1"/>
  <c r="B54" i="3"/>
  <c r="D54" i="3" s="1"/>
  <c r="G54" i="3" s="1"/>
  <c r="J54" i="3" s="1"/>
  <c r="L94" i="3"/>
  <c r="C84" i="3"/>
  <c r="F84" i="3" s="1"/>
  <c r="G58" i="3"/>
  <c r="J58" i="3" s="1"/>
  <c r="G56" i="3"/>
  <c r="J56" i="3" s="1"/>
  <c r="G62" i="3"/>
  <c r="J62" i="3" s="1"/>
  <c r="D28" i="3"/>
  <c r="G31" i="3" s="1"/>
  <c r="J31" i="3" s="1"/>
  <c r="O10" i="2"/>
  <c r="H15" i="2" s="1"/>
  <c r="K15" i="2" s="1"/>
  <c r="Q8" i="2"/>
  <c r="I44" i="3" l="1"/>
  <c r="I43" i="3"/>
  <c r="J43" i="3" s="1"/>
  <c r="H44" i="3" s="1"/>
  <c r="J44" i="3" s="1"/>
  <c r="H45" i="3" s="1"/>
  <c r="J45" i="3" s="1"/>
  <c r="H46" i="3" s="1"/>
  <c r="I45" i="3"/>
  <c r="B60" i="3"/>
  <c r="D63" i="3"/>
  <c r="G52" i="3"/>
  <c r="J52" i="3" s="1"/>
  <c r="Q9" i="2"/>
  <c r="I46" i="3" l="1"/>
  <c r="J46" i="3" s="1"/>
</calcChain>
</file>

<file path=xl/sharedStrings.xml><?xml version="1.0" encoding="utf-8"?>
<sst xmlns="http://schemas.openxmlformats.org/spreadsheetml/2006/main" count="164" uniqueCount="76">
  <si>
    <t>/</t>
  </si>
  <si>
    <t>AW</t>
  </si>
  <si>
    <t>AfA alt</t>
  </si>
  <si>
    <t>ND</t>
  </si>
  <si>
    <t>AfA</t>
  </si>
  <si>
    <t>RND</t>
  </si>
  <si>
    <t>Gesamt ND</t>
  </si>
  <si>
    <t>bish. Nutzg</t>
  </si>
  <si>
    <t>RND 1.1.</t>
  </si>
  <si>
    <t>Umbau 2.Halbj.</t>
  </si>
  <si>
    <t>RND 31.12.</t>
  </si>
  <si>
    <t>AfA neu</t>
  </si>
  <si>
    <t>Halbjahr</t>
  </si>
  <si>
    <t>Gesamt</t>
  </si>
  <si>
    <t>1) AfA alt</t>
  </si>
  <si>
    <t>2) RND</t>
  </si>
  <si>
    <t>3) AfA neu</t>
  </si>
  <si>
    <t>Buchung</t>
  </si>
  <si>
    <t>G</t>
  </si>
  <si>
    <t>0 Gebäude</t>
  </si>
  <si>
    <t>7 Insth. D. 3.</t>
  </si>
  <si>
    <t>2 Vost</t>
  </si>
  <si>
    <t>3 Verb…</t>
  </si>
  <si>
    <t>Inventar Nr.</t>
  </si>
  <si>
    <t>Anzahl</t>
  </si>
  <si>
    <t>Gegenstand</t>
  </si>
  <si>
    <t>Anschaffungs-, Herstelldatum</t>
  </si>
  <si>
    <t>Lieferant</t>
  </si>
  <si>
    <t>Einzelpreis</t>
  </si>
  <si>
    <t>Anschaffungs-wert od. Herstellkosten</t>
  </si>
  <si>
    <t>Datum Inbetrieb-nahme</t>
  </si>
  <si>
    <t>Bezugs-kosten</t>
  </si>
  <si>
    <t>Aktivierungs-pflichtiger Betrag</t>
  </si>
  <si>
    <t>%</t>
  </si>
  <si>
    <t>7 AfA</t>
  </si>
  <si>
    <t>0 Maschinen</t>
  </si>
  <si>
    <t>4 Ertr Abg AV</t>
  </si>
  <si>
    <t>3 UST</t>
  </si>
  <si>
    <t>HJ</t>
  </si>
  <si>
    <t>Halbj</t>
  </si>
  <si>
    <t>RBW</t>
  </si>
  <si>
    <t>BW 1.1.</t>
  </si>
  <si>
    <t>AfA lauf</t>
  </si>
  <si>
    <t>7 RBW</t>
  </si>
  <si>
    <t>Gebäude</t>
  </si>
  <si>
    <t>EDV</t>
  </si>
  <si>
    <t>0 EDV</t>
  </si>
  <si>
    <t>0 BGA</t>
  </si>
  <si>
    <t>3 Sonst Verb</t>
  </si>
  <si>
    <t>Maschinen</t>
  </si>
  <si>
    <t>ANLAGENVERZEICHNIS DES HOTELS Rieser Achensee</t>
  </si>
  <si>
    <t>Kühlhaus</t>
  </si>
  <si>
    <t>Klimasystem</t>
  </si>
  <si>
    <t>Solaranlage</t>
  </si>
  <si>
    <t>Bertram</t>
  </si>
  <si>
    <t>Buchwert</t>
  </si>
  <si>
    <t>Buchwert abgegangener Anlagen</t>
  </si>
  <si>
    <t>AfA 2021</t>
  </si>
  <si>
    <t>Buchwert 31.12.2021</t>
  </si>
  <si>
    <t>Buchwert 1.1.2021</t>
  </si>
  <si>
    <t>Theorie</t>
  </si>
  <si>
    <t>Laufende Buchungen</t>
  </si>
  <si>
    <t xml:space="preserve">  </t>
  </si>
  <si>
    <t xml:space="preserve">Ab-schreibungs- betrag          </t>
  </si>
  <si>
    <t>Buchwert abgeg. Anlagen (RBW)</t>
  </si>
  <si>
    <t xml:space="preserve">           -  </t>
  </si>
  <si>
    <t>Klima-system</t>
  </si>
  <si>
    <t>Solar-anlage</t>
  </si>
  <si>
    <t xml:space="preserve">7 Abschreibung </t>
  </si>
  <si>
    <t>7 GWG</t>
  </si>
  <si>
    <t>3  Bertram</t>
  </si>
  <si>
    <t>2 Kassa</t>
  </si>
  <si>
    <t>BW1.1.</t>
  </si>
  <si>
    <t>BW 31.12.</t>
  </si>
  <si>
    <t>BGA</t>
  </si>
  <si>
    <t>7 Afa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</si>
</sst>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6" formatCode="_-* #,##0_-;\-* #,##0_-;_-* &quot;-&quot;??_-;_-@_-"/>
    <numFmt numFmtId="167" formatCode="dd/mm/yy;@"/>
    <numFmt numFmtId="168" formatCode="#,##0.0_ ;\-#,##0.0\ 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43" fontId="0" fillId="0" borderId="0" xfId="1" applyFont="1"/>
    <xf numFmtId="0" fontId="0" fillId="2" borderId="0" xfId="0" applyFill="1"/>
    <xf numFmtId="43" fontId="0" fillId="2" borderId="0" xfId="1" applyFont="1" applyFill="1"/>
    <xf numFmtId="164" fontId="0" fillId="2" borderId="0" xfId="0" applyNumberFormat="1" applyFill="1"/>
    <xf numFmtId="0" fontId="0" fillId="2" borderId="0" xfId="0" applyFill="1" applyAlignment="1">
      <alignment horizontal="center" vertical="center"/>
    </xf>
    <xf numFmtId="166" fontId="0" fillId="0" borderId="0" xfId="1" applyNumberFormat="1" applyFont="1"/>
    <xf numFmtId="0" fontId="2" fillId="0" borderId="0" xfId="0" applyFont="1"/>
    <xf numFmtId="0" fontId="4" fillId="0" borderId="0" xfId="0" applyFont="1"/>
    <xf numFmtId="0" fontId="3" fillId="0" borderId="0" xfId="0" applyFont="1"/>
    <xf numFmtId="0" fontId="0" fillId="3" borderId="0" xfId="0" applyFill="1"/>
    <xf numFmtId="0" fontId="5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7" fontId="4" fillId="0" borderId="1" xfId="0" applyNumberFormat="1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43" fontId="4" fillId="3" borderId="1" xfId="1" applyFont="1" applyFill="1" applyBorder="1" applyAlignment="1">
      <alignment vertical="center" wrapText="1"/>
    </xf>
    <xf numFmtId="167" fontId="4" fillId="3" borderId="1" xfId="0" applyNumberFormat="1" applyFont="1" applyFill="1" applyBorder="1" applyAlignment="1">
      <alignment vertical="center" wrapText="1"/>
    </xf>
    <xf numFmtId="166" fontId="4" fillId="3" borderId="1" xfId="1" applyNumberFormat="1" applyFont="1" applyFill="1" applyBorder="1" applyAlignment="1">
      <alignment vertical="center" wrapText="1"/>
    </xf>
    <xf numFmtId="168" fontId="4" fillId="3" borderId="1" xfId="1" applyNumberFormat="1" applyFont="1" applyFill="1" applyBorder="1" applyAlignment="1">
      <alignment vertical="center" wrapText="1"/>
    </xf>
    <xf numFmtId="166" fontId="4" fillId="4" borderId="0" xfId="1" applyNumberFormat="1" applyFont="1" applyFill="1" applyBorder="1" applyAlignment="1">
      <alignment vertical="center" wrapText="1"/>
    </xf>
    <xf numFmtId="43" fontId="4" fillId="2" borderId="1" xfId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67" fontId="4" fillId="3" borderId="1" xfId="1" applyNumberFormat="1" applyFont="1" applyFill="1" applyBorder="1" applyAlignment="1">
      <alignment vertical="center" wrapText="1"/>
    </xf>
    <xf numFmtId="43" fontId="11" fillId="2" borderId="1" xfId="1" applyFont="1" applyFill="1" applyBorder="1" applyAlignment="1">
      <alignment vertical="center" wrapText="1"/>
    </xf>
    <xf numFmtId="0" fontId="10" fillId="2" borderId="0" xfId="0" applyFont="1" applyFill="1"/>
    <xf numFmtId="43" fontId="0" fillId="2" borderId="0" xfId="0" applyNumberFormat="1" applyFill="1"/>
    <xf numFmtId="0" fontId="10" fillId="2" borderId="0" xfId="0" applyFont="1" applyFill="1" applyAlignment="1">
      <alignment horizontal="center"/>
    </xf>
    <xf numFmtId="43" fontId="0" fillId="0" borderId="0" xfId="0" applyNumberFormat="1"/>
    <xf numFmtId="16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10" fillId="0" borderId="0" xfId="0" applyFont="1"/>
    <xf numFmtId="0" fontId="10" fillId="5" borderId="0" xfId="0" applyFont="1" applyFill="1"/>
    <xf numFmtId="0" fontId="5" fillId="5" borderId="0" xfId="0" applyFont="1" applyFill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167" fontId="4" fillId="0" borderId="6" xfId="0" applyNumberFormat="1" applyFont="1" applyBorder="1" applyAlignment="1">
      <alignment vertical="center" wrapText="1"/>
    </xf>
    <xf numFmtId="14" fontId="4" fillId="0" borderId="6" xfId="0" applyNumberFormat="1" applyFont="1" applyBorder="1" applyAlignment="1">
      <alignment vertical="center" wrapText="1"/>
    </xf>
    <xf numFmtId="43" fontId="4" fillId="5" borderId="6" xfId="0" applyNumberFormat="1" applyFont="1" applyFill="1" applyBorder="1" applyAlignment="1">
      <alignment vertical="center" wrapText="1"/>
    </xf>
    <xf numFmtId="166" fontId="4" fillId="5" borderId="6" xfId="0" applyNumberFormat="1" applyFont="1" applyFill="1" applyBorder="1" applyAlignment="1">
      <alignment vertical="center" wrapText="1"/>
    </xf>
    <xf numFmtId="168" fontId="4" fillId="5" borderId="6" xfId="0" applyNumberFormat="1" applyFont="1" applyFill="1" applyBorder="1" applyAlignment="1">
      <alignment vertical="center" wrapText="1"/>
    </xf>
    <xf numFmtId="166" fontId="4" fillId="5" borderId="0" xfId="0" applyNumberFormat="1" applyFont="1" applyFill="1" applyAlignment="1">
      <alignment vertical="center" wrapText="1"/>
    </xf>
    <xf numFmtId="43" fontId="4" fillId="5" borderId="5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67" fontId="4" fillId="5" borderId="6" xfId="0" applyNumberFormat="1" applyFont="1" applyFill="1" applyBorder="1" applyAlignment="1">
      <alignment vertical="center" wrapText="1"/>
    </xf>
    <xf numFmtId="164" fontId="10" fillId="0" borderId="0" xfId="0" applyNumberFormat="1" applyFont="1"/>
    <xf numFmtId="43" fontId="10" fillId="0" borderId="0" xfId="0" applyNumberFormat="1" applyFont="1"/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20</xdr:row>
      <xdr:rowOff>25400</xdr:rowOff>
    </xdr:from>
    <xdr:to>
      <xdr:col>9</xdr:col>
      <xdr:colOff>431800</xdr:colOff>
      <xdr:row>27</xdr:row>
      <xdr:rowOff>241301</xdr:rowOff>
    </xdr:to>
    <xdr:sp macro="" textlink="">
      <xdr:nvSpPr>
        <xdr:cNvPr id="2" name="Freihandform 1">
          <a:extLst>
            <a:ext uri="{FF2B5EF4-FFF2-40B4-BE49-F238E27FC236}">
              <a16:creationId xmlns:a16="http://schemas.microsoft.com/office/drawing/2014/main" id="{415F2B08-2965-65E8-6261-FFE0FB89C3BD}"/>
            </a:ext>
          </a:extLst>
        </xdr:cNvPr>
        <xdr:cNvSpPr/>
      </xdr:nvSpPr>
      <xdr:spPr>
        <a:xfrm>
          <a:off x="7988300" y="5537200"/>
          <a:ext cx="431800" cy="2667001"/>
        </a:xfrm>
        <a:custGeom>
          <a:avLst/>
          <a:gdLst>
            <a:gd name="connsiteX0" fmla="*/ 228600 w 266700"/>
            <a:gd name="connsiteY0" fmla="*/ 0 h 4314825"/>
            <a:gd name="connsiteX1" fmla="*/ 19050 w 266700"/>
            <a:gd name="connsiteY1" fmla="*/ 438150 h 4314825"/>
            <a:gd name="connsiteX2" fmla="*/ 266700 w 266700"/>
            <a:gd name="connsiteY2" fmla="*/ 1085850 h 4314825"/>
            <a:gd name="connsiteX3" fmla="*/ 9525 w 266700"/>
            <a:gd name="connsiteY3" fmla="*/ 1733550 h 4314825"/>
            <a:gd name="connsiteX4" fmla="*/ 257175 w 266700"/>
            <a:gd name="connsiteY4" fmla="*/ 2247900 h 4314825"/>
            <a:gd name="connsiteX5" fmla="*/ 9525 w 266700"/>
            <a:gd name="connsiteY5" fmla="*/ 2895600 h 4314825"/>
            <a:gd name="connsiteX6" fmla="*/ 257175 w 266700"/>
            <a:gd name="connsiteY6" fmla="*/ 3371850 h 4314825"/>
            <a:gd name="connsiteX7" fmla="*/ 0 w 266700"/>
            <a:gd name="connsiteY7" fmla="*/ 3790950 h 4314825"/>
            <a:gd name="connsiteX8" fmla="*/ 266700 w 266700"/>
            <a:gd name="connsiteY8" fmla="*/ 4152900 h 4314825"/>
            <a:gd name="connsiteX9" fmla="*/ 19050 w 266700"/>
            <a:gd name="connsiteY9" fmla="*/ 4314825 h 43148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266700" h="4314825">
              <a:moveTo>
                <a:pt x="228600" y="0"/>
              </a:moveTo>
              <a:lnTo>
                <a:pt x="19050" y="438150"/>
              </a:lnTo>
              <a:lnTo>
                <a:pt x="266700" y="1085850"/>
              </a:lnTo>
              <a:lnTo>
                <a:pt x="9525" y="1733550"/>
              </a:lnTo>
              <a:lnTo>
                <a:pt x="257175" y="2247900"/>
              </a:lnTo>
              <a:lnTo>
                <a:pt x="9525" y="2895600"/>
              </a:lnTo>
              <a:lnTo>
                <a:pt x="257175" y="3371850"/>
              </a:lnTo>
              <a:lnTo>
                <a:pt x="0" y="3790950"/>
              </a:lnTo>
              <a:lnTo>
                <a:pt x="266700" y="4152900"/>
              </a:lnTo>
              <a:lnTo>
                <a:pt x="19050" y="4314825"/>
              </a:ln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de-DE"/>
        </a:p>
      </xdr:txBody>
    </xdr:sp>
    <xdr:clientData/>
  </xdr:twoCellAnchor>
  <xdr:oneCellAnchor>
    <xdr:from>
      <xdr:col>9</xdr:col>
      <xdr:colOff>0</xdr:colOff>
      <xdr:row>37</xdr:row>
      <xdr:rowOff>88901</xdr:rowOff>
    </xdr:from>
    <xdr:ext cx="381000" cy="2578100"/>
    <xdr:sp macro="" textlink="">
      <xdr:nvSpPr>
        <xdr:cNvPr id="3" name="Freihandform 2">
          <a:extLst>
            <a:ext uri="{FF2B5EF4-FFF2-40B4-BE49-F238E27FC236}">
              <a16:creationId xmlns:a16="http://schemas.microsoft.com/office/drawing/2014/main" id="{312427CB-EC4B-4A42-B317-B3A2AF3CC770}"/>
            </a:ext>
          </a:extLst>
        </xdr:cNvPr>
        <xdr:cNvSpPr/>
      </xdr:nvSpPr>
      <xdr:spPr>
        <a:xfrm>
          <a:off x="7988300" y="10160001"/>
          <a:ext cx="381000" cy="2578100"/>
        </a:xfrm>
        <a:custGeom>
          <a:avLst/>
          <a:gdLst>
            <a:gd name="connsiteX0" fmla="*/ 228600 w 266700"/>
            <a:gd name="connsiteY0" fmla="*/ 0 h 4314825"/>
            <a:gd name="connsiteX1" fmla="*/ 19050 w 266700"/>
            <a:gd name="connsiteY1" fmla="*/ 438150 h 4314825"/>
            <a:gd name="connsiteX2" fmla="*/ 266700 w 266700"/>
            <a:gd name="connsiteY2" fmla="*/ 1085850 h 4314825"/>
            <a:gd name="connsiteX3" fmla="*/ 9525 w 266700"/>
            <a:gd name="connsiteY3" fmla="*/ 1733550 h 4314825"/>
            <a:gd name="connsiteX4" fmla="*/ 257175 w 266700"/>
            <a:gd name="connsiteY4" fmla="*/ 2247900 h 4314825"/>
            <a:gd name="connsiteX5" fmla="*/ 9525 w 266700"/>
            <a:gd name="connsiteY5" fmla="*/ 2895600 h 4314825"/>
            <a:gd name="connsiteX6" fmla="*/ 257175 w 266700"/>
            <a:gd name="connsiteY6" fmla="*/ 3371850 h 4314825"/>
            <a:gd name="connsiteX7" fmla="*/ 0 w 266700"/>
            <a:gd name="connsiteY7" fmla="*/ 3790950 h 4314825"/>
            <a:gd name="connsiteX8" fmla="*/ 266700 w 266700"/>
            <a:gd name="connsiteY8" fmla="*/ 4152900 h 4314825"/>
            <a:gd name="connsiteX9" fmla="*/ 19050 w 266700"/>
            <a:gd name="connsiteY9" fmla="*/ 4314825 h 43148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266700" h="4314825">
              <a:moveTo>
                <a:pt x="228600" y="0"/>
              </a:moveTo>
              <a:lnTo>
                <a:pt x="19050" y="438150"/>
              </a:lnTo>
              <a:lnTo>
                <a:pt x="266700" y="1085850"/>
              </a:lnTo>
              <a:lnTo>
                <a:pt x="9525" y="1733550"/>
              </a:lnTo>
              <a:lnTo>
                <a:pt x="257175" y="2247900"/>
              </a:lnTo>
              <a:lnTo>
                <a:pt x="9525" y="2895600"/>
              </a:lnTo>
              <a:lnTo>
                <a:pt x="257175" y="3371850"/>
              </a:lnTo>
              <a:lnTo>
                <a:pt x="0" y="3790950"/>
              </a:lnTo>
              <a:lnTo>
                <a:pt x="266700" y="4152900"/>
              </a:lnTo>
              <a:lnTo>
                <a:pt x="19050" y="4314825"/>
              </a:ln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de-DE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B3FE9-1A4D-B744-9301-3A33FA21E92F}">
  <dimension ref="A4:L95"/>
  <sheetViews>
    <sheetView tabSelected="1" zoomScale="90" zoomScaleNormal="90" workbookViewId="0">
      <selection activeCell="D35" sqref="D35"/>
    </sheetView>
  </sheetViews>
  <sheetFormatPr baseColWidth="10" defaultRowHeight="16" x14ac:dyDescent="0.2"/>
  <cols>
    <col min="3" max="3" width="12.33203125" customWidth="1"/>
    <col min="4" max="4" width="12.6640625" customWidth="1"/>
    <col min="5" max="6" width="14.6640625" customWidth="1"/>
    <col min="7" max="7" width="15.5" customWidth="1"/>
    <col min="9" max="9" width="13.1640625" customWidth="1"/>
    <col min="10" max="10" width="15.1640625" customWidth="1"/>
    <col min="11" max="11" width="11.83203125" customWidth="1"/>
  </cols>
  <sheetData>
    <row r="4" spans="1:11" x14ac:dyDescent="0.2">
      <c r="A4" t="s">
        <v>44</v>
      </c>
      <c r="G4" s="1"/>
    </row>
    <row r="5" spans="1:11" x14ac:dyDescent="0.2">
      <c r="F5" s="2" t="s">
        <v>19</v>
      </c>
      <c r="G5" s="3">
        <v>84000</v>
      </c>
      <c r="H5" s="5" t="s">
        <v>0</v>
      </c>
      <c r="I5" s="2" t="s">
        <v>22</v>
      </c>
      <c r="J5" s="4">
        <f>G5+G6+G7</f>
        <v>132000</v>
      </c>
    </row>
    <row r="6" spans="1:11" x14ac:dyDescent="0.2">
      <c r="F6" s="2" t="s">
        <v>20</v>
      </c>
      <c r="G6" s="3">
        <v>26000</v>
      </c>
      <c r="K6">
        <v>3</v>
      </c>
    </row>
    <row r="7" spans="1:11" x14ac:dyDescent="0.2">
      <c r="F7" s="2" t="s">
        <v>21</v>
      </c>
      <c r="G7" s="3">
        <f>(G5+G6)*0.2</f>
        <v>22000</v>
      </c>
    </row>
    <row r="12" spans="1:11" x14ac:dyDescent="0.2">
      <c r="B12" t="s">
        <v>14</v>
      </c>
      <c r="C12" t="s">
        <v>1</v>
      </c>
      <c r="D12" s="1">
        <v>390000</v>
      </c>
    </row>
    <row r="13" spans="1:11" x14ac:dyDescent="0.2">
      <c r="C13" t="s">
        <v>3</v>
      </c>
      <c r="D13">
        <f>100/2.5</f>
        <v>40</v>
      </c>
      <c r="K13">
        <v>1</v>
      </c>
    </row>
    <row r="14" spans="1:11" x14ac:dyDescent="0.2">
      <c r="C14" t="s">
        <v>4</v>
      </c>
      <c r="D14" s="3">
        <f>D12/D13</f>
        <v>9750</v>
      </c>
      <c r="E14" s="36"/>
    </row>
    <row r="16" spans="1:11" x14ac:dyDescent="0.2">
      <c r="B16" t="s">
        <v>15</v>
      </c>
      <c r="C16" t="s">
        <v>6</v>
      </c>
      <c r="D16">
        <v>40</v>
      </c>
    </row>
    <row r="17" spans="2:12" x14ac:dyDescent="0.2">
      <c r="C17" t="s">
        <v>7</v>
      </c>
      <c r="D17">
        <v>-12</v>
      </c>
    </row>
    <row r="18" spans="2:12" x14ac:dyDescent="0.2">
      <c r="C18" t="s">
        <v>8</v>
      </c>
      <c r="D18">
        <f>D16+D17</f>
        <v>28</v>
      </c>
      <c r="K18">
        <v>1</v>
      </c>
    </row>
    <row r="19" spans="2:12" x14ac:dyDescent="0.2">
      <c r="C19" t="s">
        <v>9</v>
      </c>
      <c r="D19">
        <v>-0.5</v>
      </c>
    </row>
    <row r="20" spans="2:12" x14ac:dyDescent="0.2">
      <c r="C20" t="s">
        <v>10</v>
      </c>
      <c r="D20">
        <f>D18+D19</f>
        <v>27.5</v>
      </c>
      <c r="K20">
        <v>1</v>
      </c>
    </row>
    <row r="22" spans="2:12" x14ac:dyDescent="0.2">
      <c r="B22" t="s">
        <v>16</v>
      </c>
      <c r="C22" t="s">
        <v>1</v>
      </c>
      <c r="D22" s="1">
        <f>G5</f>
        <v>84000</v>
      </c>
    </row>
    <row r="23" spans="2:12" x14ac:dyDescent="0.2">
      <c r="C23" t="s">
        <v>5</v>
      </c>
      <c r="D23">
        <f>D20</f>
        <v>27.5</v>
      </c>
    </row>
    <row r="24" spans="2:12" x14ac:dyDescent="0.2">
      <c r="D24" s="1">
        <f>D22/D23</f>
        <v>3054.5454545454545</v>
      </c>
      <c r="K24">
        <v>1</v>
      </c>
    </row>
    <row r="25" spans="2:12" x14ac:dyDescent="0.2">
      <c r="C25" t="s">
        <v>12</v>
      </c>
      <c r="D25" s="6">
        <v>2</v>
      </c>
      <c r="E25" t="s">
        <v>18</v>
      </c>
    </row>
    <row r="26" spans="2:12" x14ac:dyDescent="0.2">
      <c r="D26" s="3">
        <f>D24/D25</f>
        <v>1527.2727272727273</v>
      </c>
    </row>
    <row r="27" spans="2:12" x14ac:dyDescent="0.2">
      <c r="K27">
        <v>1</v>
      </c>
    </row>
    <row r="28" spans="2:12" x14ac:dyDescent="0.2">
      <c r="B28" t="s">
        <v>13</v>
      </c>
      <c r="D28" s="4">
        <f>D26+D14</f>
        <v>11277.272727272728</v>
      </c>
    </row>
    <row r="30" spans="2:12" x14ac:dyDescent="0.2">
      <c r="F30" s="7" t="s">
        <v>17</v>
      </c>
    </row>
    <row r="31" spans="2:12" x14ac:dyDescent="0.2">
      <c r="F31" s="2" t="s">
        <v>75</v>
      </c>
      <c r="G31" s="4">
        <f>D28</f>
        <v>11277.272727272728</v>
      </c>
      <c r="H31" s="5" t="s">
        <v>0</v>
      </c>
      <c r="I31" s="2" t="s">
        <v>19</v>
      </c>
      <c r="J31" s="4">
        <f>G31</f>
        <v>11277.272727272728</v>
      </c>
      <c r="K31">
        <v>1</v>
      </c>
      <c r="L31">
        <f>K6+K13+K18+K20+K24+K27+K31</f>
        <v>9</v>
      </c>
    </row>
    <row r="34" spans="1:11" x14ac:dyDescent="0.2">
      <c r="A34" t="s">
        <v>45</v>
      </c>
    </row>
    <row r="35" spans="1:11" x14ac:dyDescent="0.2">
      <c r="B35">
        <v>2599</v>
      </c>
      <c r="C35">
        <f>B35/1.2</f>
        <v>2165.8333333333335</v>
      </c>
    </row>
    <row r="36" spans="1:11" x14ac:dyDescent="0.2">
      <c r="B36">
        <v>120</v>
      </c>
      <c r="C36">
        <f>B36/1.2</f>
        <v>100</v>
      </c>
      <c r="D36">
        <f>C36+C35</f>
        <v>2265.8333333333335</v>
      </c>
    </row>
    <row r="37" spans="1:11" x14ac:dyDescent="0.2">
      <c r="B37">
        <f>B35+B36</f>
        <v>2719</v>
      </c>
      <c r="C37" s="2">
        <f>C35+C36</f>
        <v>2265.8333333333335</v>
      </c>
    </row>
    <row r="39" spans="1:11" x14ac:dyDescent="0.2">
      <c r="F39" s="2" t="s">
        <v>46</v>
      </c>
      <c r="G39" s="3">
        <f>D36</f>
        <v>2265.8333333333335</v>
      </c>
      <c r="H39" s="5" t="s">
        <v>0</v>
      </c>
      <c r="I39" s="2">
        <v>33001</v>
      </c>
      <c r="J39" s="4">
        <f>G39+G40</f>
        <v>2719</v>
      </c>
    </row>
    <row r="40" spans="1:11" x14ac:dyDescent="0.2">
      <c r="F40" s="2" t="s">
        <v>21</v>
      </c>
      <c r="G40" s="3">
        <f>G39/5</f>
        <v>453.16666666666669</v>
      </c>
      <c r="K40">
        <v>2</v>
      </c>
    </row>
    <row r="42" spans="1:11" x14ac:dyDescent="0.2">
      <c r="F42" t="s">
        <v>1</v>
      </c>
      <c r="G42" t="s">
        <v>3</v>
      </c>
      <c r="H42" t="s">
        <v>72</v>
      </c>
      <c r="I42" t="s">
        <v>4</v>
      </c>
      <c r="J42" t="s">
        <v>73</v>
      </c>
      <c r="K42">
        <v>1</v>
      </c>
    </row>
    <row r="43" spans="1:11" x14ac:dyDescent="0.2">
      <c r="E43">
        <v>2021</v>
      </c>
      <c r="F43" s="2">
        <f>C37</f>
        <v>2265.8333333333335</v>
      </c>
      <c r="G43" s="2">
        <v>3</v>
      </c>
      <c r="I43" s="2">
        <f>F43/G43/2</f>
        <v>377.63888888888891</v>
      </c>
      <c r="J43" s="2">
        <f>F43-I43</f>
        <v>1888.1944444444446</v>
      </c>
      <c r="K43">
        <v>1</v>
      </c>
    </row>
    <row r="44" spans="1:11" x14ac:dyDescent="0.2">
      <c r="E44">
        <v>2022</v>
      </c>
      <c r="H44" s="2">
        <f>J43</f>
        <v>1888.1944444444446</v>
      </c>
      <c r="I44" s="2">
        <f>F43/G43</f>
        <v>755.27777777777783</v>
      </c>
      <c r="J44" s="2">
        <f>H44-I44</f>
        <v>1132.9166666666667</v>
      </c>
      <c r="K44">
        <v>1</v>
      </c>
    </row>
    <row r="45" spans="1:11" x14ac:dyDescent="0.2">
      <c r="E45">
        <v>2023</v>
      </c>
      <c r="H45" s="2">
        <f>J44</f>
        <v>1132.9166666666667</v>
      </c>
      <c r="I45" s="2">
        <f>F43/3</f>
        <v>755.27777777777783</v>
      </c>
      <c r="J45" s="2">
        <f>H45-I45</f>
        <v>377.63888888888891</v>
      </c>
      <c r="K45">
        <v>1</v>
      </c>
    </row>
    <row r="46" spans="1:11" x14ac:dyDescent="0.2">
      <c r="E46">
        <v>2024</v>
      </c>
      <c r="H46" s="2">
        <f>J45</f>
        <v>377.63888888888891</v>
      </c>
      <c r="I46" s="2">
        <f>H46-1</f>
        <v>376.63888888888891</v>
      </c>
      <c r="J46" s="2">
        <f>H46-I46</f>
        <v>1</v>
      </c>
      <c r="K46">
        <v>1</v>
      </c>
    </row>
    <row r="47" spans="1:11" x14ac:dyDescent="0.2">
      <c r="E47">
        <v>2025</v>
      </c>
      <c r="H47" s="2">
        <v>1</v>
      </c>
      <c r="I47" s="2">
        <v>0</v>
      </c>
      <c r="J47" s="2">
        <v>1</v>
      </c>
      <c r="K47">
        <v>1</v>
      </c>
    </row>
    <row r="48" spans="1:11" x14ac:dyDescent="0.2">
      <c r="E48">
        <v>2026</v>
      </c>
      <c r="H48" s="2">
        <v>1</v>
      </c>
      <c r="I48" s="2">
        <v>1</v>
      </c>
      <c r="J48" s="2">
        <v>0</v>
      </c>
      <c r="K48">
        <v>1</v>
      </c>
    </row>
    <row r="52" spans="1:12" x14ac:dyDescent="0.2">
      <c r="A52">
        <v>2021</v>
      </c>
      <c r="B52">
        <f>C37</f>
        <v>2265.8333333333335</v>
      </c>
      <c r="C52">
        <f>B52/3</f>
        <v>755.27777777777783</v>
      </c>
      <c r="D52">
        <f>C52/2</f>
        <v>377.63888888888891</v>
      </c>
      <c r="F52" s="2" t="s">
        <v>34</v>
      </c>
      <c r="G52" s="4">
        <f>D52</f>
        <v>377.63888888888891</v>
      </c>
      <c r="H52" s="5" t="s">
        <v>0</v>
      </c>
      <c r="I52" s="2" t="s">
        <v>46</v>
      </c>
      <c r="J52" s="4">
        <f>G52</f>
        <v>377.63888888888891</v>
      </c>
      <c r="K52">
        <v>1</v>
      </c>
      <c r="L52">
        <f>K52+K48+K47+K46+K45+K44+K43+K42+K40</f>
        <v>10</v>
      </c>
    </row>
    <row r="54" spans="1:12" x14ac:dyDescent="0.2">
      <c r="A54">
        <v>2022</v>
      </c>
      <c r="B54">
        <f>C37</f>
        <v>2265.8333333333335</v>
      </c>
      <c r="D54">
        <f>B54/3</f>
        <v>755.27777777777783</v>
      </c>
      <c r="F54" s="2" t="s">
        <v>34</v>
      </c>
      <c r="G54" s="4">
        <f>D54</f>
        <v>755.27777777777783</v>
      </c>
      <c r="H54" s="5" t="s">
        <v>0</v>
      </c>
      <c r="I54" s="2" t="s">
        <v>46</v>
      </c>
      <c r="J54" s="4">
        <f>G54</f>
        <v>755.27777777777783</v>
      </c>
    </row>
    <row r="56" spans="1:12" x14ac:dyDescent="0.2">
      <c r="A56">
        <v>2023</v>
      </c>
      <c r="B56">
        <f>C37</f>
        <v>2265.8333333333335</v>
      </c>
      <c r="D56">
        <f>B56/3</f>
        <v>755.27777777777783</v>
      </c>
      <c r="F56" s="2" t="s">
        <v>34</v>
      </c>
      <c r="G56" s="4">
        <f>D56</f>
        <v>755.27777777777783</v>
      </c>
      <c r="H56" s="5" t="s">
        <v>0</v>
      </c>
      <c r="I56" s="2" t="s">
        <v>46</v>
      </c>
      <c r="J56" s="4">
        <f>G56</f>
        <v>755.27777777777783</v>
      </c>
    </row>
    <row r="58" spans="1:12" x14ac:dyDescent="0.2">
      <c r="A58">
        <v>2024</v>
      </c>
      <c r="B58">
        <f>C37</f>
        <v>2265.8333333333335</v>
      </c>
      <c r="C58">
        <f>B58/3</f>
        <v>755.27777777777783</v>
      </c>
      <c r="D58">
        <f>C58/2-1</f>
        <v>376.63888888888891</v>
      </c>
      <c r="F58" s="2" t="s">
        <v>34</v>
      </c>
      <c r="G58" s="4">
        <f>D58</f>
        <v>376.63888888888891</v>
      </c>
      <c r="H58" s="5" t="s">
        <v>0</v>
      </c>
      <c r="I58" s="2" t="s">
        <v>46</v>
      </c>
      <c r="J58" s="4">
        <f>G58</f>
        <v>376.63888888888891</v>
      </c>
    </row>
    <row r="60" spans="1:12" x14ac:dyDescent="0.2">
      <c r="A60">
        <v>2025</v>
      </c>
      <c r="B60">
        <f>D54</f>
        <v>755.27777777777783</v>
      </c>
    </row>
    <row r="62" spans="1:12" x14ac:dyDescent="0.2">
      <c r="A62">
        <v>2026</v>
      </c>
      <c r="D62">
        <v>1</v>
      </c>
      <c r="F62" s="2" t="s">
        <v>34</v>
      </c>
      <c r="G62" s="4">
        <f>D62</f>
        <v>1</v>
      </c>
      <c r="H62" s="5" t="s">
        <v>0</v>
      </c>
      <c r="I62" s="2" t="s">
        <v>46</v>
      </c>
      <c r="J62" s="4">
        <f>G62</f>
        <v>1</v>
      </c>
    </row>
    <row r="63" spans="1:12" x14ac:dyDescent="0.2">
      <c r="D63">
        <f>D52+D54+D56+D58+D62</f>
        <v>2265.8333333333335</v>
      </c>
    </row>
    <row r="69" spans="1:11" x14ac:dyDescent="0.2">
      <c r="A69" t="s">
        <v>74</v>
      </c>
    </row>
    <row r="70" spans="1:11" x14ac:dyDescent="0.2">
      <c r="F70" s="2" t="s">
        <v>47</v>
      </c>
      <c r="G70" s="2">
        <v>7700</v>
      </c>
      <c r="H70" s="5" t="s">
        <v>0</v>
      </c>
      <c r="I70" s="2" t="s">
        <v>48</v>
      </c>
      <c r="J70" s="4">
        <f>G70+G71</f>
        <v>9240</v>
      </c>
      <c r="K70">
        <v>2</v>
      </c>
    </row>
    <row r="71" spans="1:11" x14ac:dyDescent="0.2">
      <c r="F71" s="2" t="s">
        <v>21</v>
      </c>
      <c r="G71" s="2">
        <f>G70/5</f>
        <v>1540</v>
      </c>
    </row>
    <row r="73" spans="1:11" x14ac:dyDescent="0.2">
      <c r="F73" s="2" t="s">
        <v>71</v>
      </c>
      <c r="G73" s="4">
        <f>J73+J74</f>
        <v>1800</v>
      </c>
      <c r="H73" s="5" t="s">
        <v>0</v>
      </c>
      <c r="I73" s="2" t="s">
        <v>36</v>
      </c>
      <c r="J73" s="4">
        <v>1500</v>
      </c>
      <c r="K73">
        <v>2</v>
      </c>
    </row>
    <row r="74" spans="1:11" x14ac:dyDescent="0.2">
      <c r="I74" s="2" t="s">
        <v>37</v>
      </c>
      <c r="J74" s="4">
        <f>J73/5</f>
        <v>300</v>
      </c>
    </row>
    <row r="78" spans="1:11" x14ac:dyDescent="0.2">
      <c r="B78" t="s">
        <v>11</v>
      </c>
      <c r="C78" s="1">
        <f>G70</f>
        <v>7700</v>
      </c>
      <c r="E78" t="s">
        <v>2</v>
      </c>
      <c r="F78" s="1">
        <v>16000</v>
      </c>
      <c r="H78" t="s">
        <v>41</v>
      </c>
      <c r="I78" s="1">
        <v>2400</v>
      </c>
    </row>
    <row r="79" spans="1:11" x14ac:dyDescent="0.2">
      <c r="B79" t="s">
        <v>3</v>
      </c>
      <c r="C79">
        <v>5</v>
      </c>
      <c r="E79" t="s">
        <v>3</v>
      </c>
      <c r="F79">
        <v>10</v>
      </c>
      <c r="H79" t="s">
        <v>42</v>
      </c>
      <c r="I79" s="35">
        <f>-F81</f>
        <v>-1600</v>
      </c>
    </row>
    <row r="80" spans="1:11" x14ac:dyDescent="0.2">
      <c r="B80" t="s">
        <v>38</v>
      </c>
      <c r="C80">
        <v>0</v>
      </c>
      <c r="F80">
        <v>0</v>
      </c>
      <c r="H80" t="s">
        <v>40</v>
      </c>
      <c r="I80" s="4">
        <f>I78+I79</f>
        <v>800</v>
      </c>
    </row>
    <row r="81" spans="1:12" x14ac:dyDescent="0.2">
      <c r="B81" t="s">
        <v>39</v>
      </c>
      <c r="C81" s="3">
        <f>C78/C79</f>
        <v>1540</v>
      </c>
      <c r="E81" t="s">
        <v>39</v>
      </c>
      <c r="F81" s="3">
        <f>F78/F79</f>
        <v>1600</v>
      </c>
      <c r="K81">
        <v>3</v>
      </c>
    </row>
    <row r="83" spans="1:12" x14ac:dyDescent="0.2">
      <c r="B83" s="7" t="s">
        <v>17</v>
      </c>
    </row>
    <row r="84" spans="1:12" x14ac:dyDescent="0.2">
      <c r="B84" s="2" t="s">
        <v>34</v>
      </c>
      <c r="C84" s="4">
        <f>C81+F81</f>
        <v>3140</v>
      </c>
      <c r="D84" s="5" t="s">
        <v>0</v>
      </c>
      <c r="E84" s="2" t="s">
        <v>47</v>
      </c>
      <c r="F84" s="4">
        <f>C84</f>
        <v>3140</v>
      </c>
      <c r="K84">
        <v>1</v>
      </c>
    </row>
    <row r="86" spans="1:12" x14ac:dyDescent="0.2">
      <c r="B86" s="2" t="s">
        <v>43</v>
      </c>
      <c r="C86" s="4">
        <f>I80</f>
        <v>800</v>
      </c>
      <c r="D86" s="5" t="s">
        <v>0</v>
      </c>
      <c r="E86" s="2" t="s">
        <v>47</v>
      </c>
      <c r="F86" s="4">
        <f>C86</f>
        <v>800</v>
      </c>
      <c r="K86">
        <v>1</v>
      </c>
      <c r="L86">
        <f>K70+K73+K81+K84+K86</f>
        <v>9</v>
      </c>
    </row>
    <row r="89" spans="1:12" x14ac:dyDescent="0.2">
      <c r="A89" t="s">
        <v>49</v>
      </c>
      <c r="K89">
        <v>9</v>
      </c>
      <c r="L89">
        <f>K89</f>
        <v>9</v>
      </c>
    </row>
    <row r="91" spans="1:12" x14ac:dyDescent="0.2">
      <c r="A91" t="s">
        <v>60</v>
      </c>
      <c r="K91">
        <v>3</v>
      </c>
      <c r="L91">
        <f>K91</f>
        <v>3</v>
      </c>
    </row>
    <row r="93" spans="1:12" x14ac:dyDescent="0.2">
      <c r="A93" t="s">
        <v>61</v>
      </c>
      <c r="K93">
        <v>10</v>
      </c>
      <c r="L93">
        <f>K93</f>
        <v>10</v>
      </c>
    </row>
    <row r="94" spans="1:12" x14ac:dyDescent="0.2">
      <c r="K94">
        <f>SUM(K2:K93)</f>
        <v>50</v>
      </c>
      <c r="L94">
        <f>SUM(L2:L93)</f>
        <v>50</v>
      </c>
    </row>
    <row r="95" spans="1:12" x14ac:dyDescent="0.2">
      <c r="K95" t="s">
        <v>62</v>
      </c>
    </row>
  </sheetData>
  <pageMargins left="0.7" right="0.7" top="0.78740157499999996" bottom="0.78740157499999996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8B6B5-7D10-7F49-9F90-FC3641803D05}">
  <dimension ref="A1:R53"/>
  <sheetViews>
    <sheetView zoomScale="84" zoomScaleNormal="84" workbookViewId="0">
      <selection activeCell="P13" sqref="P13"/>
    </sheetView>
  </sheetViews>
  <sheetFormatPr baseColWidth="10" defaultRowHeight="16" x14ac:dyDescent="0.2"/>
  <cols>
    <col min="1" max="2" width="11" bestFit="1" customWidth="1"/>
    <col min="3" max="3" width="12.33203125" customWidth="1"/>
    <col min="4" max="4" width="11" bestFit="1" customWidth="1"/>
    <col min="6" max="6" width="13" customWidth="1"/>
    <col min="7" max="7" width="13.6640625" customWidth="1"/>
    <col min="8" max="8" width="11" bestFit="1" customWidth="1"/>
    <col min="9" max="9" width="12.5" customWidth="1"/>
    <col min="10" max="10" width="14" customWidth="1"/>
    <col min="11" max="12" width="11" bestFit="1" customWidth="1"/>
    <col min="13" max="13" width="11.33203125" bestFit="1" customWidth="1"/>
    <col min="14" max="15" width="11.83203125" bestFit="1" customWidth="1"/>
    <col min="16" max="16" width="11.83203125" customWidth="1"/>
    <col min="17" max="17" width="11" bestFit="1" customWidth="1"/>
  </cols>
  <sheetData>
    <row r="1" spans="1:18" ht="18" x14ac:dyDescent="0.2">
      <c r="A1" s="61" t="s">
        <v>50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8"/>
    </row>
    <row r="2" spans="1:18" ht="18" x14ac:dyDescent="0.2">
      <c r="A2" s="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  <c r="M3" s="11"/>
      <c r="N3" s="12"/>
      <c r="O3" s="62">
        <v>2021</v>
      </c>
      <c r="P3" s="62"/>
      <c r="Q3" s="62"/>
      <c r="R3" s="10"/>
    </row>
    <row r="4" spans="1:18" ht="88" customHeight="1" x14ac:dyDescent="0.2">
      <c r="A4" s="13" t="s">
        <v>23</v>
      </c>
      <c r="B4" s="13" t="s">
        <v>24</v>
      </c>
      <c r="C4" s="14" t="s">
        <v>25</v>
      </c>
      <c r="D4" s="13" t="s">
        <v>26</v>
      </c>
      <c r="E4" s="14" t="s">
        <v>27</v>
      </c>
      <c r="F4" s="13" t="s">
        <v>28</v>
      </c>
      <c r="G4" s="13" t="s">
        <v>29</v>
      </c>
      <c r="H4" s="14" t="s">
        <v>30</v>
      </c>
      <c r="I4" s="14" t="s">
        <v>31</v>
      </c>
      <c r="J4" s="13" t="s">
        <v>32</v>
      </c>
      <c r="K4" s="15" t="s">
        <v>3</v>
      </c>
      <c r="L4" s="14" t="s">
        <v>33</v>
      </c>
      <c r="M4" s="16"/>
      <c r="N4" s="13" t="s">
        <v>59</v>
      </c>
      <c r="O4" s="13" t="s">
        <v>57</v>
      </c>
      <c r="P4" s="13" t="s">
        <v>56</v>
      </c>
      <c r="Q4" s="13" t="s">
        <v>58</v>
      </c>
      <c r="R4" s="17"/>
    </row>
    <row r="5" spans="1:18" ht="17" x14ac:dyDescent="0.2">
      <c r="A5" s="37">
        <v>1</v>
      </c>
      <c r="B5" s="19">
        <v>1</v>
      </c>
      <c r="C5" s="19" t="s">
        <v>51</v>
      </c>
      <c r="D5" s="21">
        <v>41356</v>
      </c>
      <c r="E5" s="22" t="s">
        <v>54</v>
      </c>
      <c r="F5" s="23">
        <v>84000</v>
      </c>
      <c r="G5" s="23">
        <v>84000</v>
      </c>
      <c r="H5" s="24">
        <f>D5</f>
        <v>41356</v>
      </c>
      <c r="I5" s="23">
        <v>0</v>
      </c>
      <c r="J5" s="23">
        <v>84999</v>
      </c>
      <c r="K5" s="25">
        <v>8</v>
      </c>
      <c r="L5" s="26">
        <v>12.5</v>
      </c>
      <c r="M5" s="27"/>
      <c r="N5" s="23">
        <v>1</v>
      </c>
      <c r="O5" s="28">
        <v>0</v>
      </c>
      <c r="P5" s="28"/>
      <c r="Q5" s="28">
        <v>1</v>
      </c>
      <c r="R5" s="29"/>
    </row>
    <row r="6" spans="1:18" ht="34" x14ac:dyDescent="0.2">
      <c r="A6" s="37">
        <v>2</v>
      </c>
      <c r="B6" s="19">
        <v>1</v>
      </c>
      <c r="C6" s="19" t="s">
        <v>52</v>
      </c>
      <c r="D6" s="21">
        <v>41814</v>
      </c>
      <c r="E6" s="22" t="s">
        <v>54</v>
      </c>
      <c r="F6" s="23">
        <v>24000</v>
      </c>
      <c r="G6" s="23">
        <v>26000</v>
      </c>
      <c r="H6" s="24">
        <f>D6</f>
        <v>41814</v>
      </c>
      <c r="I6" s="23">
        <v>0</v>
      </c>
      <c r="J6" s="23">
        <v>26000</v>
      </c>
      <c r="K6" s="25">
        <v>8</v>
      </c>
      <c r="L6" s="26">
        <v>12.5</v>
      </c>
      <c r="M6" s="27"/>
      <c r="N6" s="23">
        <f>J6/K6</f>
        <v>3250</v>
      </c>
      <c r="O6" s="28">
        <f>N6-1</f>
        <v>3249</v>
      </c>
      <c r="P6" s="28"/>
      <c r="Q6" s="28">
        <v>1</v>
      </c>
      <c r="R6" s="29"/>
    </row>
    <row r="7" spans="1:18" ht="17" x14ac:dyDescent="0.2">
      <c r="A7" s="37">
        <v>3</v>
      </c>
      <c r="B7" s="19">
        <v>1</v>
      </c>
      <c r="C7" s="19" t="s">
        <v>53</v>
      </c>
      <c r="D7" s="21">
        <v>42695</v>
      </c>
      <c r="E7" s="22" t="s">
        <v>54</v>
      </c>
      <c r="F7" s="23">
        <v>30000</v>
      </c>
      <c r="G7" s="23">
        <v>30000</v>
      </c>
      <c r="H7" s="24">
        <f>D7</f>
        <v>42695</v>
      </c>
      <c r="I7" s="23">
        <v>0</v>
      </c>
      <c r="J7" s="23">
        <f>G7+I7</f>
        <v>30000</v>
      </c>
      <c r="K7" s="25">
        <v>10</v>
      </c>
      <c r="L7" s="26">
        <v>20</v>
      </c>
      <c r="M7" s="27"/>
      <c r="N7" s="23">
        <v>16500</v>
      </c>
      <c r="O7" s="28">
        <f>3000/2</f>
        <v>1500</v>
      </c>
      <c r="P7" s="28">
        <f>N7-O7</f>
        <v>15000</v>
      </c>
      <c r="Q7" s="28">
        <f>N7-O7-P7</f>
        <v>0</v>
      </c>
      <c r="R7" s="29"/>
    </row>
    <row r="8" spans="1:18" ht="20" x14ac:dyDescent="0.2">
      <c r="A8" s="18"/>
      <c r="B8" s="19"/>
      <c r="C8" s="20"/>
      <c r="D8" s="21"/>
      <c r="E8" s="22"/>
      <c r="F8" s="23"/>
      <c r="G8" s="23"/>
      <c r="H8" s="24"/>
      <c r="I8" s="23"/>
      <c r="J8" s="30"/>
      <c r="K8" s="25"/>
      <c r="L8" s="26"/>
      <c r="M8" s="27"/>
      <c r="N8" s="23"/>
      <c r="O8" s="28"/>
      <c r="P8" s="28"/>
      <c r="Q8" s="28">
        <f>G8-O8</f>
        <v>0</v>
      </c>
      <c r="R8" s="29"/>
    </row>
    <row r="9" spans="1:18" ht="20" x14ac:dyDescent="0.2">
      <c r="A9" s="18"/>
      <c r="B9" s="19"/>
      <c r="C9" s="19"/>
      <c r="D9" s="21"/>
      <c r="E9" s="22"/>
      <c r="F9" s="23"/>
      <c r="G9" s="23"/>
      <c r="H9" s="24"/>
      <c r="I9" s="23"/>
      <c r="J9" s="23"/>
      <c r="K9" s="25"/>
      <c r="L9" s="26"/>
      <c r="M9" s="27"/>
      <c r="N9" s="23"/>
      <c r="O9" s="28"/>
      <c r="P9" s="28"/>
      <c r="Q9" s="28">
        <f>G9-O9</f>
        <v>0</v>
      </c>
      <c r="R9" s="29"/>
    </row>
    <row r="10" spans="1:18" ht="20" x14ac:dyDescent="0.2">
      <c r="A10" s="18"/>
      <c r="B10" s="19"/>
      <c r="C10" s="19"/>
      <c r="D10" s="21"/>
      <c r="E10" s="22"/>
      <c r="F10" s="23"/>
      <c r="G10" s="23"/>
      <c r="H10" s="21"/>
      <c r="I10" s="23"/>
      <c r="J10" s="23"/>
      <c r="K10" s="25"/>
      <c r="L10" s="25"/>
      <c r="M10" s="27"/>
      <c r="N10" s="23"/>
      <c r="O10" s="31">
        <f>O6+O7+O8+O9</f>
        <v>4749</v>
      </c>
      <c r="P10" s="31">
        <f>P6+P7+P8+P9</f>
        <v>15000</v>
      </c>
      <c r="Q10" s="23"/>
      <c r="R10" s="29"/>
    </row>
    <row r="11" spans="1:18" ht="20" x14ac:dyDescent="0.2">
      <c r="A11" s="18"/>
      <c r="B11" s="19"/>
      <c r="C11" s="19"/>
      <c r="D11" s="21"/>
      <c r="E11" s="22"/>
      <c r="F11" s="23"/>
      <c r="G11" s="23"/>
      <c r="H11" s="21"/>
      <c r="I11" s="23"/>
      <c r="J11" s="23"/>
      <c r="K11" s="25"/>
      <c r="L11" s="25"/>
      <c r="M11" s="27"/>
      <c r="N11" s="23"/>
      <c r="O11" s="23"/>
      <c r="P11" s="23" t="s">
        <v>62</v>
      </c>
      <c r="Q11" s="23"/>
      <c r="R11" s="29"/>
    </row>
    <row r="15" spans="1:18" x14ac:dyDescent="0.2">
      <c r="G15" s="32" t="s">
        <v>34</v>
      </c>
      <c r="H15" s="33">
        <f>O10</f>
        <v>4749</v>
      </c>
      <c r="I15" s="34" t="s">
        <v>0</v>
      </c>
      <c r="J15" s="32" t="s">
        <v>35</v>
      </c>
      <c r="K15" s="33">
        <f>H15</f>
        <v>4749</v>
      </c>
    </row>
    <row r="17" spans="1:17" x14ac:dyDescent="0.2">
      <c r="G17" s="2" t="s">
        <v>43</v>
      </c>
      <c r="H17" s="33">
        <f>P7</f>
        <v>15000</v>
      </c>
      <c r="I17" s="5" t="s">
        <v>0</v>
      </c>
      <c r="J17" s="2" t="s">
        <v>35</v>
      </c>
      <c r="K17" s="33">
        <f>H17</f>
        <v>15000</v>
      </c>
    </row>
    <row r="19" spans="1:17" ht="18" x14ac:dyDescent="0.2">
      <c r="A19" s="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x14ac:dyDescent="0.2">
      <c r="A20" s="39"/>
      <c r="B20" s="39"/>
      <c r="C20" s="39"/>
      <c r="D20" s="39"/>
      <c r="E20" s="39"/>
      <c r="F20" s="39"/>
      <c r="G20" s="39"/>
      <c r="H20" s="39"/>
      <c r="I20" s="40"/>
      <c r="J20" s="40"/>
      <c r="K20" s="41"/>
      <c r="L20" s="63">
        <v>2021</v>
      </c>
      <c r="M20" s="64"/>
      <c r="N20" s="65"/>
      <c r="O20" s="39"/>
      <c r="P20" s="39"/>
      <c r="Q20" s="39"/>
    </row>
    <row r="21" spans="1:17" ht="45" x14ac:dyDescent="0.2">
      <c r="A21" s="13" t="s">
        <v>23</v>
      </c>
      <c r="B21" s="42" t="s">
        <v>25</v>
      </c>
      <c r="C21" s="43" t="s">
        <v>26</v>
      </c>
      <c r="D21" s="42" t="s">
        <v>27</v>
      </c>
      <c r="E21" s="42" t="s">
        <v>30</v>
      </c>
      <c r="F21" s="42" t="s">
        <v>31</v>
      </c>
      <c r="G21" s="43" t="s">
        <v>32</v>
      </c>
      <c r="H21" s="44" t="s">
        <v>3</v>
      </c>
      <c r="I21" s="14" t="s">
        <v>33</v>
      </c>
      <c r="J21" s="45"/>
      <c r="K21" s="46" t="s">
        <v>55</v>
      </c>
      <c r="L21" s="47" t="s">
        <v>63</v>
      </c>
      <c r="M21" s="47" t="s">
        <v>64</v>
      </c>
      <c r="N21" s="47" t="s">
        <v>55</v>
      </c>
      <c r="O21" s="17"/>
      <c r="P21" s="17"/>
      <c r="Q21" s="17"/>
    </row>
    <row r="22" spans="1:17" ht="20" x14ac:dyDescent="0.2">
      <c r="A22" s="48">
        <v>1</v>
      </c>
      <c r="B22" s="49" t="s">
        <v>51</v>
      </c>
      <c r="C22" s="50">
        <v>41356</v>
      </c>
      <c r="D22" s="51" t="s">
        <v>54</v>
      </c>
      <c r="E22" s="50">
        <v>41356</v>
      </c>
      <c r="F22" s="52" t="s">
        <v>65</v>
      </c>
      <c r="G22" s="52">
        <v>84000</v>
      </c>
      <c r="H22" s="53">
        <v>8</v>
      </c>
      <c r="I22" s="54">
        <v>12.5</v>
      </c>
      <c r="J22" s="55"/>
      <c r="K22" s="56">
        <v>1</v>
      </c>
      <c r="L22" s="52"/>
      <c r="M22" s="52"/>
      <c r="N22" s="52"/>
      <c r="O22" s="57"/>
      <c r="P22" s="57">
        <v>2</v>
      </c>
      <c r="Q22" s="57"/>
    </row>
    <row r="23" spans="1:17" ht="34" x14ac:dyDescent="0.2">
      <c r="A23" s="48">
        <v>2</v>
      </c>
      <c r="B23" s="49" t="s">
        <v>66</v>
      </c>
      <c r="C23" s="50">
        <v>41814</v>
      </c>
      <c r="D23" s="51" t="s">
        <v>54</v>
      </c>
      <c r="E23" s="50">
        <v>41814</v>
      </c>
      <c r="F23" s="52" t="s">
        <v>65</v>
      </c>
      <c r="G23" s="52">
        <v>26000</v>
      </c>
      <c r="H23" s="53">
        <v>8</v>
      </c>
      <c r="I23" s="54">
        <v>12.5</v>
      </c>
      <c r="J23" s="55"/>
      <c r="K23" s="56">
        <v>3250</v>
      </c>
      <c r="L23" s="52"/>
      <c r="M23" s="52"/>
      <c r="N23" s="52"/>
      <c r="O23" s="57"/>
      <c r="P23" s="57">
        <v>2</v>
      </c>
      <c r="Q23" s="57"/>
    </row>
    <row r="24" spans="1:17" ht="34" x14ac:dyDescent="0.2">
      <c r="A24" s="48">
        <v>3</v>
      </c>
      <c r="B24" s="49" t="s">
        <v>67</v>
      </c>
      <c r="C24" s="50">
        <v>42695</v>
      </c>
      <c r="D24" s="51" t="s">
        <v>54</v>
      </c>
      <c r="E24" s="50">
        <v>42695</v>
      </c>
      <c r="F24" s="52" t="s">
        <v>65</v>
      </c>
      <c r="G24" s="52">
        <v>30000</v>
      </c>
      <c r="H24" s="53">
        <v>10</v>
      </c>
      <c r="I24" s="54">
        <v>20</v>
      </c>
      <c r="J24" s="55"/>
      <c r="K24" s="56">
        <v>16500</v>
      </c>
      <c r="L24" s="52"/>
      <c r="M24" s="52"/>
      <c r="N24" s="52"/>
      <c r="O24" s="57"/>
      <c r="P24" s="57">
        <v>3</v>
      </c>
      <c r="Q24" s="57"/>
    </row>
    <row r="25" spans="1:17" ht="20" x14ac:dyDescent="0.2">
      <c r="A25" s="48"/>
      <c r="B25" s="49"/>
      <c r="C25" s="50"/>
      <c r="D25" s="51"/>
      <c r="E25" s="58"/>
      <c r="F25" s="52"/>
      <c r="G25" s="52"/>
      <c r="H25" s="53"/>
      <c r="I25" s="54"/>
      <c r="J25" s="55"/>
      <c r="K25" s="56"/>
      <c r="L25" s="52"/>
      <c r="M25" s="52"/>
      <c r="N25" s="52"/>
      <c r="O25" s="57"/>
      <c r="P25" s="57"/>
      <c r="Q25" s="57"/>
    </row>
    <row r="26" spans="1:17" ht="20" x14ac:dyDescent="0.2">
      <c r="A26" s="48"/>
      <c r="B26" s="49"/>
      <c r="C26" s="50"/>
      <c r="D26" s="51"/>
      <c r="E26" s="58"/>
      <c r="F26" s="52"/>
      <c r="G26" s="52"/>
      <c r="H26" s="53"/>
      <c r="I26" s="54"/>
      <c r="J26" s="55"/>
      <c r="K26" s="56"/>
      <c r="L26" s="52"/>
      <c r="M26" s="52"/>
      <c r="N26" s="52"/>
      <c r="O26" s="57"/>
      <c r="P26" s="57"/>
      <c r="Q26" s="57"/>
    </row>
    <row r="27" spans="1:17" ht="20" x14ac:dyDescent="0.2">
      <c r="A27" s="48"/>
      <c r="B27" s="49"/>
      <c r="C27" s="50"/>
      <c r="D27" s="51"/>
      <c r="E27" s="50"/>
      <c r="F27" s="52"/>
      <c r="G27" s="52"/>
      <c r="H27" s="53"/>
      <c r="I27" s="53"/>
      <c r="J27" s="55"/>
      <c r="K27" s="56"/>
      <c r="L27" s="52"/>
      <c r="M27" s="52"/>
      <c r="N27" s="52"/>
      <c r="O27" s="57"/>
      <c r="P27" s="57"/>
      <c r="Q27" s="57"/>
    </row>
    <row r="28" spans="1:17" ht="20" x14ac:dyDescent="0.2">
      <c r="A28" s="48"/>
      <c r="B28" s="49"/>
      <c r="C28" s="50"/>
      <c r="D28" s="51"/>
      <c r="E28" s="50"/>
      <c r="F28" s="52"/>
      <c r="G28" s="52"/>
      <c r="H28" s="53"/>
      <c r="I28" s="53"/>
      <c r="J28" s="55"/>
      <c r="K28" s="56"/>
      <c r="L28" s="52"/>
      <c r="M28" s="52"/>
      <c r="N28" s="52"/>
      <c r="O28" s="57"/>
      <c r="P28" s="57"/>
      <c r="Q28" s="57"/>
    </row>
    <row r="29" spans="1:17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>
        <v>1</v>
      </c>
      <c r="Q29" s="38"/>
    </row>
    <row r="30" spans="1:17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>
        <v>2</v>
      </c>
      <c r="Q30" s="38"/>
    </row>
    <row r="31" spans="1:17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>
        <v>8</v>
      </c>
      <c r="Q31" s="38"/>
    </row>
    <row r="32" spans="1:17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6" spans="1:17" ht="18" x14ac:dyDescent="0.2">
      <c r="A36" s="9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">
      <c r="A37" s="39"/>
      <c r="B37" s="39"/>
      <c r="C37" s="39"/>
      <c r="D37" s="39"/>
      <c r="E37" s="39"/>
      <c r="F37" s="39"/>
      <c r="G37" s="39"/>
      <c r="H37" s="39"/>
      <c r="I37" s="40"/>
      <c r="J37" s="40"/>
      <c r="K37" s="41"/>
      <c r="L37" s="63">
        <v>2021</v>
      </c>
      <c r="M37" s="64"/>
      <c r="N37" s="65"/>
      <c r="O37" s="39"/>
      <c r="P37" s="39"/>
      <c r="Q37" s="39"/>
    </row>
    <row r="38" spans="1:17" ht="45" x14ac:dyDescent="0.2">
      <c r="A38" s="13" t="s">
        <v>23</v>
      </c>
      <c r="B38" s="42" t="s">
        <v>25</v>
      </c>
      <c r="C38" s="43" t="s">
        <v>26</v>
      </c>
      <c r="D38" s="42" t="s">
        <v>27</v>
      </c>
      <c r="E38" s="42" t="s">
        <v>30</v>
      </c>
      <c r="F38" s="42" t="s">
        <v>31</v>
      </c>
      <c r="G38" s="43" t="s">
        <v>32</v>
      </c>
      <c r="H38" s="44" t="s">
        <v>3</v>
      </c>
      <c r="I38" s="14" t="s">
        <v>33</v>
      </c>
      <c r="J38" s="45"/>
      <c r="K38" s="46" t="s">
        <v>55</v>
      </c>
      <c r="L38" s="47" t="s">
        <v>63</v>
      </c>
      <c r="M38" s="47" t="s">
        <v>64</v>
      </c>
      <c r="N38" s="47" t="s">
        <v>55</v>
      </c>
      <c r="O38" s="17"/>
      <c r="P38" s="17"/>
      <c r="Q38" s="17"/>
    </row>
    <row r="39" spans="1:17" ht="20" x14ac:dyDescent="0.2">
      <c r="A39" s="48">
        <v>1</v>
      </c>
      <c r="B39" s="49" t="s">
        <v>51</v>
      </c>
      <c r="C39" s="50">
        <v>41356</v>
      </c>
      <c r="D39" s="51" t="s">
        <v>54</v>
      </c>
      <c r="E39" s="50">
        <v>41356</v>
      </c>
      <c r="F39" s="52" t="s">
        <v>65</v>
      </c>
      <c r="G39" s="52">
        <v>84000</v>
      </c>
      <c r="H39" s="53">
        <v>8</v>
      </c>
      <c r="I39" s="54">
        <v>12.5</v>
      </c>
      <c r="J39" s="55"/>
      <c r="K39" s="56">
        <v>1</v>
      </c>
      <c r="L39" s="52">
        <v>0</v>
      </c>
      <c r="M39" s="52"/>
      <c r="N39" s="52">
        <v>1</v>
      </c>
      <c r="O39" s="57"/>
      <c r="P39" s="57">
        <v>1</v>
      </c>
      <c r="Q39" s="57"/>
    </row>
    <row r="40" spans="1:17" ht="34" x14ac:dyDescent="0.2">
      <c r="A40" s="48">
        <v>2</v>
      </c>
      <c r="B40" s="49" t="s">
        <v>66</v>
      </c>
      <c r="C40" s="50">
        <v>41814</v>
      </c>
      <c r="D40" s="51" t="s">
        <v>54</v>
      </c>
      <c r="E40" s="50">
        <v>41814</v>
      </c>
      <c r="F40" s="52" t="s">
        <v>65</v>
      </c>
      <c r="G40" s="52">
        <v>26000</v>
      </c>
      <c r="H40" s="53">
        <v>8</v>
      </c>
      <c r="I40" s="54">
        <v>12.5</v>
      </c>
      <c r="J40" s="55"/>
      <c r="K40" s="56">
        <v>3250</v>
      </c>
      <c r="L40" s="52">
        <f>K40-1</f>
        <v>3249</v>
      </c>
      <c r="M40" s="52"/>
      <c r="N40" s="52">
        <f>K40-L40</f>
        <v>1</v>
      </c>
      <c r="O40" s="57"/>
      <c r="P40" s="57">
        <v>1</v>
      </c>
      <c r="Q40" s="57"/>
    </row>
    <row r="41" spans="1:17" ht="34" x14ac:dyDescent="0.2">
      <c r="A41" s="48">
        <v>3</v>
      </c>
      <c r="B41" s="49" t="s">
        <v>67</v>
      </c>
      <c r="C41" s="50">
        <v>42695</v>
      </c>
      <c r="D41" s="51" t="s">
        <v>54</v>
      </c>
      <c r="E41" s="50">
        <v>42695</v>
      </c>
      <c r="F41" s="52" t="s">
        <v>65</v>
      </c>
      <c r="G41" s="52">
        <v>30000</v>
      </c>
      <c r="H41" s="53">
        <v>10</v>
      </c>
      <c r="I41" s="54">
        <v>20</v>
      </c>
      <c r="J41" s="55"/>
      <c r="K41" s="56">
        <v>16500</v>
      </c>
      <c r="L41" s="52">
        <f>G41/H41/2</f>
        <v>1500</v>
      </c>
      <c r="M41" s="52">
        <f>K41-L41</f>
        <v>15000</v>
      </c>
      <c r="N41" s="52">
        <f>K41-L41-M41</f>
        <v>0</v>
      </c>
      <c r="O41" s="57"/>
      <c r="P41" s="57">
        <v>2</v>
      </c>
      <c r="Q41" s="57"/>
    </row>
    <row r="42" spans="1:17" ht="20" x14ac:dyDescent="0.2">
      <c r="A42" s="48"/>
      <c r="B42" s="49"/>
      <c r="C42" s="50"/>
      <c r="D42" s="51"/>
      <c r="E42" s="58"/>
      <c r="F42" s="52"/>
      <c r="G42" s="52"/>
      <c r="H42" s="53"/>
      <c r="I42" s="54"/>
      <c r="J42" s="55"/>
      <c r="K42" s="56"/>
      <c r="L42" s="52"/>
      <c r="M42" s="52"/>
      <c r="N42" s="52"/>
      <c r="O42" s="57"/>
      <c r="P42" s="57"/>
      <c r="Q42" s="57"/>
    </row>
    <row r="43" spans="1:17" ht="20" x14ac:dyDescent="0.2">
      <c r="A43" s="48"/>
      <c r="B43" s="49"/>
      <c r="C43" s="50"/>
      <c r="D43" s="51"/>
      <c r="E43" s="58"/>
      <c r="F43" s="52"/>
      <c r="G43" s="52"/>
      <c r="H43" s="53"/>
      <c r="I43" s="54"/>
      <c r="J43" s="55"/>
      <c r="K43" s="56"/>
      <c r="L43" s="52"/>
      <c r="M43" s="52"/>
      <c r="N43" s="52"/>
      <c r="O43" s="57"/>
      <c r="P43" s="57"/>
      <c r="Q43" s="57"/>
    </row>
    <row r="44" spans="1:17" ht="20" x14ac:dyDescent="0.2">
      <c r="A44" s="48"/>
      <c r="B44" s="49"/>
      <c r="C44" s="50"/>
      <c r="D44" s="51"/>
      <c r="E44" s="50"/>
      <c r="F44" s="52"/>
      <c r="G44" s="52"/>
      <c r="H44" s="53"/>
      <c r="I44" s="53"/>
      <c r="J44" s="55"/>
      <c r="K44" s="56"/>
      <c r="L44" s="52"/>
      <c r="M44" s="52"/>
      <c r="N44" s="52"/>
      <c r="O44" s="57"/>
      <c r="P44" s="57"/>
      <c r="Q44" s="57"/>
    </row>
    <row r="45" spans="1:17" ht="20" x14ac:dyDescent="0.2">
      <c r="A45" s="48"/>
      <c r="B45" s="49"/>
      <c r="C45" s="50"/>
      <c r="D45" s="51"/>
      <c r="E45" s="50"/>
      <c r="F45" s="52"/>
      <c r="G45" s="52"/>
      <c r="H45" s="53"/>
      <c r="I45" s="53"/>
      <c r="J45" s="55"/>
      <c r="K45" s="56"/>
      <c r="L45" s="52"/>
      <c r="M45" s="52"/>
      <c r="N45" s="52"/>
      <c r="O45" s="57"/>
      <c r="P45" s="57"/>
      <c r="Q45" s="57"/>
    </row>
    <row r="46" spans="1:17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>
        <v>1</v>
      </c>
      <c r="Q46" s="38"/>
    </row>
    <row r="47" spans="1:17" x14ac:dyDescent="0.2">
      <c r="A47" s="38"/>
      <c r="B47" s="38"/>
      <c r="C47" s="38"/>
      <c r="D47" s="38" t="s">
        <v>68</v>
      </c>
      <c r="E47" s="38"/>
      <c r="F47" s="59">
        <f>L47</f>
        <v>4749</v>
      </c>
      <c r="G47" s="38" t="s">
        <v>0</v>
      </c>
      <c r="H47" s="38" t="s">
        <v>35</v>
      </c>
      <c r="I47" s="59">
        <f>F47</f>
        <v>4749</v>
      </c>
      <c r="J47" s="38"/>
      <c r="K47" s="38"/>
      <c r="L47" s="59">
        <f>L39+L40+L41</f>
        <v>4749</v>
      </c>
      <c r="M47" s="38"/>
      <c r="N47" s="38"/>
      <c r="O47" s="38"/>
      <c r="P47" s="38">
        <v>1</v>
      </c>
      <c r="Q47" s="38"/>
    </row>
    <row r="48" spans="1:17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1:17" x14ac:dyDescent="0.2">
      <c r="A49" s="38"/>
      <c r="B49" s="38"/>
      <c r="C49" s="38"/>
      <c r="D49" s="38" t="s">
        <v>43</v>
      </c>
      <c r="E49" s="38"/>
      <c r="F49" s="59">
        <f>L49</f>
        <v>15000</v>
      </c>
      <c r="G49" s="38" t="s">
        <v>0</v>
      </c>
      <c r="H49" s="38" t="s">
        <v>35</v>
      </c>
      <c r="I49" s="59">
        <f>F49</f>
        <v>15000</v>
      </c>
      <c r="J49" s="38"/>
      <c r="K49" s="38"/>
      <c r="L49" s="60">
        <f>M41</f>
        <v>15000</v>
      </c>
      <c r="M49" s="38"/>
      <c r="N49" s="38"/>
      <c r="O49" s="38"/>
      <c r="P49" s="38">
        <v>1</v>
      </c>
      <c r="Q49" s="38"/>
    </row>
    <row r="51" spans="1:17" x14ac:dyDescent="0.2">
      <c r="D51" s="38" t="s">
        <v>69</v>
      </c>
      <c r="E51" s="38"/>
      <c r="F51" s="59">
        <f>I51/1.2</f>
        <v>199.16666666666669</v>
      </c>
      <c r="G51" s="38" t="s">
        <v>0</v>
      </c>
      <c r="H51" s="38" t="s">
        <v>70</v>
      </c>
      <c r="I51" s="59">
        <v>239</v>
      </c>
      <c r="P51" s="38">
        <v>2</v>
      </c>
    </row>
    <row r="52" spans="1:17" x14ac:dyDescent="0.2">
      <c r="D52" s="38" t="s">
        <v>21</v>
      </c>
      <c r="F52" s="36">
        <f>F51/5</f>
        <v>39.833333333333336</v>
      </c>
    </row>
    <row r="53" spans="1:17" x14ac:dyDescent="0.2">
      <c r="P53">
        <f>P39+P40+P41+P46+P47+P49+P51</f>
        <v>9</v>
      </c>
    </row>
  </sheetData>
  <mergeCells count="4">
    <mergeCell ref="A1:Q1"/>
    <mergeCell ref="O3:Q3"/>
    <mergeCell ref="L20:N20"/>
    <mergeCell ref="L37:N37"/>
  </mergeCells>
  <pageMargins left="0.7" right="0.7" top="0.78740157499999996" bottom="0.78740157499999996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Tabelle3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2022-12-12T15:59:00Z</cp:lastPrinted>
  <dcterms:created xsi:type="dcterms:W3CDTF">2020-12-13T16:23:55Z</dcterms:created>
  <dcterms:modified xsi:type="dcterms:W3CDTF">2023-01-12T07:54:38Z</dcterms:modified>
</cp:coreProperties>
</file>